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filterPrivacy="1"/>
  <xr:revisionPtr revIDLastSave="0" documentId="8_{09475A83-35C0-C341-BB7D-14B5C140616A}" xr6:coauthVersionLast="47" xr6:coauthVersionMax="47" xr10:uidLastSave="{00000000-0000-0000-0000-000000000000}"/>
  <bookViews>
    <workbookView xWindow="0" yWindow="600" windowWidth="38640" windowHeight="21120" xr2:uid="{00000000-000D-0000-FFFF-FFFF00000000}"/>
  </bookViews>
  <sheets>
    <sheet name="Rekapitulácia stavby" sheetId="1" r:id="rId1"/>
    <sheet name="SO 01 - Budova strelnice" sheetId="2" r:id="rId2"/>
    <sheet name="01 - Stavebná časť" sheetId="3" r:id="rId3"/>
    <sheet name="02 - ZTI" sheetId="4" r:id="rId4"/>
    <sheet name="03 - VZT" sheetId="5" r:id="rId5"/>
    <sheet name="04 - UK a CHLAD" sheetId="6" r:id="rId6"/>
    <sheet name="05 - Elektro" sheetId="7" r:id="rId7"/>
    <sheet name="06 - MaR" sheetId="8" r:id="rId8"/>
    <sheet name="07 - sportova technologia" sheetId="9" r:id="rId9"/>
    <sheet name="SO 03 - Gulové strelište" sheetId="10" r:id="rId10"/>
    <sheet name="SO 04 - Ochranný val" sheetId="11" r:id="rId11"/>
    <sheet name="SO 05, 06 - Kombinovaná s..." sheetId="12" r:id="rId12"/>
    <sheet name="SO 07 - Šatne a sociálne ..." sheetId="13" r:id="rId13"/>
    <sheet name="SO 08 - Šatne a sociálne ..." sheetId="14" r:id="rId14"/>
    <sheet name="SO 09 - Olympijská batéri..." sheetId="15" r:id="rId15"/>
    <sheet name="SO 10 - Olympijská batéri..." sheetId="16" r:id="rId16"/>
    <sheet name="SO 11 - Sklad" sheetId="17" r:id="rId17"/>
    <sheet name="SO 12 - Gulové strelište" sheetId="18" r:id="rId18"/>
  </sheets>
  <definedNames>
    <definedName name="_xlnm._FilterDatabase" localSheetId="2" hidden="1">'01 - Stavebná časť'!$C$141:$K$233</definedName>
    <definedName name="_xlnm._FilterDatabase" localSheetId="3" hidden="1">'02 - ZTI'!$C$132:$K$186</definedName>
    <definedName name="_xlnm._FilterDatabase" localSheetId="4" hidden="1">'03 - VZT'!$C$127:$K$168</definedName>
    <definedName name="_xlnm._FilterDatabase" localSheetId="5" hidden="1">'04 - UK a CHLAD'!$C$127:$K$178</definedName>
    <definedName name="_xlnm._FilterDatabase" localSheetId="6" hidden="1">'05 - Elektro'!$C$127:$K$185</definedName>
    <definedName name="_xlnm._FilterDatabase" localSheetId="7" hidden="1">'06 - MaR'!$C$128:$K$161</definedName>
    <definedName name="_xlnm._FilterDatabase" localSheetId="8" hidden="1">'07 - sportova technologia'!$C$128:$K$153</definedName>
    <definedName name="_xlnm._FilterDatabase" localSheetId="1" hidden="1">'SO 01 - Budova strelnice'!$C$144:$K$319</definedName>
    <definedName name="_xlnm._FilterDatabase" localSheetId="9" hidden="1">'SO 03 - Gulové strelište'!$C$138:$K$269</definedName>
    <definedName name="_xlnm._FilterDatabase" localSheetId="10" hidden="1">'SO 04 - Ochranný val'!$C$127:$K$168</definedName>
    <definedName name="_xlnm._FilterDatabase" localSheetId="11" hidden="1">'SO 05, 06 - Kombinovaná s...'!$C$141:$K$307</definedName>
    <definedName name="_xlnm._FilterDatabase" localSheetId="12" hidden="1">'SO 07 - Šatne a sociálne ...'!$C$136:$K$202</definedName>
    <definedName name="_xlnm._FilterDatabase" localSheetId="13" hidden="1">'SO 08 - Šatne a sociálne ...'!$C$136:$K$202</definedName>
    <definedName name="_xlnm._FilterDatabase" localSheetId="14" hidden="1">'SO 09 - Olympijská batéri...'!$C$134:$K$219</definedName>
    <definedName name="_xlnm._FilterDatabase" localSheetId="15" hidden="1">'SO 10 - Olympijská batéri...'!$C$134:$K$219</definedName>
    <definedName name="_xlnm._FilterDatabase" localSheetId="16" hidden="1">'SO 11 - Sklad'!$C$140:$K$268</definedName>
    <definedName name="_xlnm._FilterDatabase" localSheetId="17" hidden="1">'SO 12 - Gulové strelište'!$C$133:$K$202</definedName>
    <definedName name="_xlnm.Print_Titles" localSheetId="2">'01 - Stavebná časť'!$141:$141</definedName>
    <definedName name="_xlnm.Print_Titles" localSheetId="3">'02 - ZTI'!$132:$132</definedName>
    <definedName name="_xlnm.Print_Titles" localSheetId="4">'03 - VZT'!$127:$127</definedName>
    <definedName name="_xlnm.Print_Titles" localSheetId="5">'04 - UK a CHLAD'!$127:$127</definedName>
    <definedName name="_xlnm.Print_Titles" localSheetId="6">'05 - Elektro'!$127:$127</definedName>
    <definedName name="_xlnm.Print_Titles" localSheetId="7">'06 - MaR'!$128:$128</definedName>
    <definedName name="_xlnm.Print_Titles" localSheetId="8">'07 - sportova technologia'!$128:$128</definedName>
    <definedName name="_xlnm.Print_Titles" localSheetId="0">'Rekapitulácia stavby'!$92:$92</definedName>
    <definedName name="_xlnm.Print_Titles" localSheetId="1">'SO 01 - Budova strelnice'!$144:$144</definedName>
    <definedName name="_xlnm.Print_Titles" localSheetId="9">'SO 03 - Gulové strelište'!$138:$138</definedName>
    <definedName name="_xlnm.Print_Titles" localSheetId="10">'SO 04 - Ochranný val'!$127:$127</definedName>
    <definedName name="_xlnm.Print_Titles" localSheetId="11">'SO 05, 06 - Kombinovaná s...'!$141:$141</definedName>
    <definedName name="_xlnm.Print_Titles" localSheetId="12">'SO 07 - Šatne a sociálne ...'!$136:$136</definedName>
    <definedName name="_xlnm.Print_Titles" localSheetId="13">'SO 08 - Šatne a sociálne ...'!$136:$136</definedName>
    <definedName name="_xlnm.Print_Titles" localSheetId="14">'SO 09 - Olympijská batéri...'!$134:$134</definedName>
    <definedName name="_xlnm.Print_Titles" localSheetId="15">'SO 10 - Olympijská batéri...'!$134:$134</definedName>
    <definedName name="_xlnm.Print_Titles" localSheetId="16">'SO 11 - Sklad'!$140:$140</definedName>
    <definedName name="_xlnm.Print_Titles" localSheetId="17">'SO 12 - Gulové strelište'!$133:$133</definedName>
    <definedName name="_xlnm.Print_Area" localSheetId="2">'01 - Stavebná časť'!$C$4:$J$76,'01 - Stavebná časť'!$C$82:$J$119,'01 - Stavebná časť'!$C$125:$J$233</definedName>
    <definedName name="_xlnm.Print_Area" localSheetId="3">'02 - ZTI'!$C$4:$J$76,'02 - ZTI'!$C$82:$J$110,'02 - ZTI'!$C$116:$J$186</definedName>
    <definedName name="_xlnm.Print_Area" localSheetId="4">'03 - VZT'!$C$4:$J$76,'03 - VZT'!$C$82:$J$105,'03 - VZT'!$C$111:$J$168</definedName>
    <definedName name="_xlnm.Print_Area" localSheetId="5">'04 - UK a CHLAD'!$C$4:$J$76,'04 - UK a CHLAD'!$C$82:$J$105,'04 - UK a CHLAD'!$C$111:$J$178</definedName>
    <definedName name="_xlnm.Print_Area" localSheetId="6">'05 - Elektro'!$C$4:$J$76,'05 - Elektro'!$C$82:$J$105,'05 - Elektro'!$C$111:$J$185</definedName>
    <definedName name="_xlnm.Print_Area" localSheetId="7">'06 - MaR'!$C$4:$J$76,'06 - MaR'!$C$82:$J$106,'06 - MaR'!$C$112:$J$161</definedName>
    <definedName name="_xlnm.Print_Area" localSheetId="8">'07 - sportova technologia'!$C$4:$J$76,'07 - sportova technologia'!$C$82:$J$106,'07 - sportova technologia'!$C$112:$J$153</definedName>
    <definedName name="_xlnm.Print_Area" localSheetId="0">'Rekapitulácia stavby'!$D$4:$AO$76,'Rekapitulácia stavby'!$C$82:$AQ$114</definedName>
    <definedName name="_xlnm.Print_Area" localSheetId="1">'SO 01 - Budova strelnice'!$C$4:$J$76,'SO 01 - Budova strelnice'!$C$82:$J$124,'SO 01 - Budova strelnice'!$C$130:$J$319</definedName>
    <definedName name="_xlnm.Print_Area" localSheetId="9">'SO 03 - Gulové strelište'!$C$4:$J$76,'SO 03 - Gulové strelište'!$C$82:$J$118,'SO 03 - Gulové strelište'!$C$124:$J$269</definedName>
    <definedName name="_xlnm.Print_Area" localSheetId="10">'SO 04 - Ochranný val'!$C$4:$J$76,'SO 04 - Ochranný val'!$C$82:$J$107,'SO 04 - Ochranný val'!$C$113:$J$168</definedName>
    <definedName name="_xlnm.Print_Area" localSheetId="11">'SO 05, 06 - Kombinovaná s...'!$C$4:$J$76,'SO 05, 06 - Kombinovaná s...'!$C$82:$J$121,'SO 05, 06 - Kombinovaná s...'!$C$127:$J$307</definedName>
    <definedName name="_xlnm.Print_Area" localSheetId="12">'SO 07 - Šatne a sociálne ...'!$C$4:$J$76,'SO 07 - Šatne a sociálne ...'!$C$82:$J$116,'SO 07 - Šatne a sociálne ...'!$C$122:$J$202</definedName>
    <definedName name="_xlnm.Print_Area" localSheetId="13">'SO 08 - Šatne a sociálne ...'!$C$4:$J$76,'SO 08 - Šatne a sociálne ...'!$C$82:$J$116,'SO 08 - Šatne a sociálne ...'!$C$122:$J$202</definedName>
    <definedName name="_xlnm.Print_Area" localSheetId="14">'SO 09 - Olympijská batéri...'!$C$4:$J$76,'SO 09 - Olympijská batéri...'!$C$82:$J$114,'SO 09 - Olympijská batéri...'!$C$120:$J$219</definedName>
    <definedName name="_xlnm.Print_Area" localSheetId="15">'SO 10 - Olympijská batéri...'!$C$4:$J$76,'SO 10 - Olympijská batéri...'!$C$82:$J$114,'SO 10 - Olympijská batéri...'!$C$120:$J$219</definedName>
    <definedName name="_xlnm.Print_Area" localSheetId="16">'SO 11 - Sklad'!$C$4:$J$76,'SO 11 - Sklad'!$C$82:$J$120,'SO 11 - Sklad'!$C$126:$J$268</definedName>
    <definedName name="_xlnm.Print_Area" localSheetId="17">'SO 12 - Gulové strelište'!$C$4:$J$76,'SO 12 - Gulové strelište'!$C$82:$J$113,'SO 12 - Gulové strelište'!$C$119:$J$202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" i="18" l="1"/>
  <c r="J38" i="18"/>
  <c r="AY113" i="1" s="1"/>
  <c r="J37" i="18"/>
  <c r="AX113" i="1" s="1"/>
  <c r="BI202" i="18"/>
  <c r="BH202" i="18"/>
  <c r="BG202" i="18"/>
  <c r="BE202" i="18"/>
  <c r="T202" i="18"/>
  <c r="R202" i="18"/>
  <c r="P202" i="18"/>
  <c r="BI201" i="18"/>
  <c r="BH201" i="18"/>
  <c r="BG201" i="18"/>
  <c r="BE201" i="18"/>
  <c r="T201" i="18"/>
  <c r="R201" i="18"/>
  <c r="P201" i="18"/>
  <c r="BI198" i="18"/>
  <c r="BH198" i="18"/>
  <c r="BG198" i="18"/>
  <c r="BE198" i="18"/>
  <c r="T198" i="18"/>
  <c r="R198" i="18"/>
  <c r="P198" i="18"/>
  <c r="BI197" i="18"/>
  <c r="BH197" i="18"/>
  <c r="BG197" i="18"/>
  <c r="BE197" i="18"/>
  <c r="T197" i="18"/>
  <c r="R197" i="18"/>
  <c r="P197" i="18"/>
  <c r="BI195" i="18"/>
  <c r="BH195" i="18"/>
  <c r="BG195" i="18"/>
  <c r="BE195" i="18"/>
  <c r="T195" i="18"/>
  <c r="R195" i="18"/>
  <c r="P195" i="18"/>
  <c r="BI194" i="18"/>
  <c r="BH194" i="18"/>
  <c r="BG194" i="18"/>
  <c r="BE194" i="18"/>
  <c r="T194" i="18"/>
  <c r="R194" i="18"/>
  <c r="P194" i="18"/>
  <c r="BI193" i="18"/>
  <c r="BH193" i="18"/>
  <c r="BG193" i="18"/>
  <c r="BE193" i="18"/>
  <c r="T193" i="18"/>
  <c r="R193" i="18"/>
  <c r="P193" i="18"/>
  <c r="BI192" i="18"/>
  <c r="BH192" i="18"/>
  <c r="BG192" i="18"/>
  <c r="BE192" i="18"/>
  <c r="T192" i="18"/>
  <c r="R192" i="18"/>
  <c r="P192" i="18"/>
  <c r="BI191" i="18"/>
  <c r="BH191" i="18"/>
  <c r="BG191" i="18"/>
  <c r="BE191" i="18"/>
  <c r="T191" i="18"/>
  <c r="R191" i="18"/>
  <c r="P191" i="18"/>
  <c r="BI190" i="18"/>
  <c r="BH190" i="18"/>
  <c r="BG190" i="18"/>
  <c r="BE190" i="18"/>
  <c r="T190" i="18"/>
  <c r="R190" i="18"/>
  <c r="P190" i="18"/>
  <c r="BI189" i="18"/>
  <c r="BH189" i="18"/>
  <c r="BG189" i="18"/>
  <c r="BE189" i="18"/>
  <c r="T189" i="18"/>
  <c r="R189" i="18"/>
  <c r="P189" i="18"/>
  <c r="BI188" i="18"/>
  <c r="BH188" i="18"/>
  <c r="BG188" i="18"/>
  <c r="BE188" i="18"/>
  <c r="T188" i="18"/>
  <c r="R188" i="18"/>
  <c r="P188" i="18"/>
  <c r="BI187" i="18"/>
  <c r="BH187" i="18"/>
  <c r="BG187" i="18"/>
  <c r="BE187" i="18"/>
  <c r="T187" i="18"/>
  <c r="R187" i="18"/>
  <c r="P187" i="18"/>
  <c r="BI185" i="18"/>
  <c r="BH185" i="18"/>
  <c r="BG185" i="18"/>
  <c r="BE185" i="18"/>
  <c r="T185" i="18"/>
  <c r="R185" i="18"/>
  <c r="P185" i="18"/>
  <c r="BI184" i="18"/>
  <c r="BH184" i="18"/>
  <c r="BG184" i="18"/>
  <c r="BE184" i="18"/>
  <c r="T184" i="18"/>
  <c r="R184" i="18"/>
  <c r="P184" i="18"/>
  <c r="BI183" i="18"/>
  <c r="BH183" i="18"/>
  <c r="BG183" i="18"/>
  <c r="BE183" i="18"/>
  <c r="T183" i="18"/>
  <c r="R183" i="18"/>
  <c r="P183" i="18"/>
  <c r="BI181" i="18"/>
  <c r="BH181" i="18"/>
  <c r="BG181" i="18"/>
  <c r="BE181" i="18"/>
  <c r="T181" i="18"/>
  <c r="R181" i="18"/>
  <c r="P181" i="18"/>
  <c r="BI180" i="18"/>
  <c r="BH180" i="18"/>
  <c r="BG180" i="18"/>
  <c r="BE180" i="18"/>
  <c r="T180" i="18"/>
  <c r="R180" i="18"/>
  <c r="P180" i="18"/>
  <c r="BI179" i="18"/>
  <c r="BH179" i="18"/>
  <c r="BG179" i="18"/>
  <c r="BE179" i="18"/>
  <c r="T179" i="18"/>
  <c r="R179" i="18"/>
  <c r="P179" i="18"/>
  <c r="BI178" i="18"/>
  <c r="BH178" i="18"/>
  <c r="BG178" i="18"/>
  <c r="BE178" i="18"/>
  <c r="T178" i="18"/>
  <c r="R178" i="18"/>
  <c r="P178" i="18"/>
  <c r="BI177" i="18"/>
  <c r="BH177" i="18"/>
  <c r="BG177" i="18"/>
  <c r="BE177" i="18"/>
  <c r="T177" i="18"/>
  <c r="R177" i="18"/>
  <c r="P177" i="18"/>
  <c r="BI174" i="18"/>
  <c r="BH174" i="18"/>
  <c r="BG174" i="18"/>
  <c r="BE174" i="18"/>
  <c r="T174" i="18"/>
  <c r="T173" i="18" s="1"/>
  <c r="R174" i="18"/>
  <c r="R173" i="18" s="1"/>
  <c r="P174" i="18"/>
  <c r="P173" i="18"/>
  <c r="BI172" i="18"/>
  <c r="BH172" i="18"/>
  <c r="BG172" i="18"/>
  <c r="BE172" i="18"/>
  <c r="T172" i="18"/>
  <c r="R172" i="18"/>
  <c r="P172" i="18"/>
  <c r="BI171" i="18"/>
  <c r="BH171" i="18"/>
  <c r="BG171" i="18"/>
  <c r="BE171" i="18"/>
  <c r="T171" i="18"/>
  <c r="R171" i="18"/>
  <c r="P171" i="18"/>
  <c r="BI170" i="18"/>
  <c r="BH170" i="18"/>
  <c r="BG170" i="18"/>
  <c r="BE170" i="18"/>
  <c r="T170" i="18"/>
  <c r="R170" i="18"/>
  <c r="P170" i="18"/>
  <c r="BI169" i="18"/>
  <c r="BH169" i="18"/>
  <c r="BG169" i="18"/>
  <c r="BE169" i="18"/>
  <c r="T169" i="18"/>
  <c r="R169" i="18"/>
  <c r="P169" i="18"/>
  <c r="BI168" i="18"/>
  <c r="BH168" i="18"/>
  <c r="BG168" i="18"/>
  <c r="BE168" i="18"/>
  <c r="T168" i="18"/>
  <c r="R168" i="18"/>
  <c r="P168" i="18"/>
  <c r="BI167" i="18"/>
  <c r="BH167" i="18"/>
  <c r="BG167" i="18"/>
  <c r="BE167" i="18"/>
  <c r="T167" i="18"/>
  <c r="R167" i="18"/>
  <c r="P167" i="18"/>
  <c r="BI166" i="18"/>
  <c r="BH166" i="18"/>
  <c r="BG166" i="18"/>
  <c r="BE166" i="18"/>
  <c r="T166" i="18"/>
  <c r="R166" i="18"/>
  <c r="P166" i="18"/>
  <c r="BI164" i="18"/>
  <c r="BH164" i="18"/>
  <c r="BG164" i="18"/>
  <c r="BE164" i="18"/>
  <c r="T164" i="18"/>
  <c r="R164" i="18"/>
  <c r="P164" i="18"/>
  <c r="BI163" i="18"/>
  <c r="BH163" i="18"/>
  <c r="BG163" i="18"/>
  <c r="BE163" i="18"/>
  <c r="T163" i="18"/>
  <c r="R163" i="18"/>
  <c r="P163" i="18"/>
  <c r="BI162" i="18"/>
  <c r="BH162" i="18"/>
  <c r="BG162" i="18"/>
  <c r="BE162" i="18"/>
  <c r="T162" i="18"/>
  <c r="R162" i="18"/>
  <c r="P162" i="18"/>
  <c r="BI161" i="18"/>
  <c r="BH161" i="18"/>
  <c r="BG161" i="18"/>
  <c r="BE161" i="18"/>
  <c r="T161" i="18"/>
  <c r="R161" i="18"/>
  <c r="P161" i="18"/>
  <c r="BI160" i="18"/>
  <c r="BH160" i="18"/>
  <c r="BG160" i="18"/>
  <c r="BE160" i="18"/>
  <c r="T160" i="18"/>
  <c r="R160" i="18"/>
  <c r="P160" i="18"/>
  <c r="BI158" i="18"/>
  <c r="BH158" i="18"/>
  <c r="BG158" i="18"/>
  <c r="BE158" i="18"/>
  <c r="T158" i="18"/>
  <c r="R158" i="18"/>
  <c r="P158" i="18"/>
  <c r="BI157" i="18"/>
  <c r="BH157" i="18"/>
  <c r="BG157" i="18"/>
  <c r="BE157" i="18"/>
  <c r="T157" i="18"/>
  <c r="R157" i="18"/>
  <c r="P157" i="18"/>
  <c r="BI155" i="18"/>
  <c r="BH155" i="18"/>
  <c r="BG155" i="18"/>
  <c r="BE155" i="18"/>
  <c r="T155" i="18"/>
  <c r="R155" i="18"/>
  <c r="P155" i="18"/>
  <c r="BI154" i="18"/>
  <c r="BH154" i="18"/>
  <c r="BG154" i="18"/>
  <c r="BE154" i="18"/>
  <c r="T154" i="18"/>
  <c r="R154" i="18"/>
  <c r="P154" i="18"/>
  <c r="BI153" i="18"/>
  <c r="BH153" i="18"/>
  <c r="BG153" i="18"/>
  <c r="BE153" i="18"/>
  <c r="T153" i="18"/>
  <c r="R153" i="18"/>
  <c r="P153" i="18"/>
  <c r="BI152" i="18"/>
  <c r="BH152" i="18"/>
  <c r="BG152" i="18"/>
  <c r="BE152" i="18"/>
  <c r="T152" i="18"/>
  <c r="R152" i="18"/>
  <c r="P152" i="18"/>
  <c r="BI151" i="18"/>
  <c r="BH151" i="18"/>
  <c r="BG151" i="18"/>
  <c r="BE151" i="18"/>
  <c r="T151" i="18"/>
  <c r="R151" i="18"/>
  <c r="P151" i="18"/>
  <c r="BI150" i="18"/>
  <c r="BH150" i="18"/>
  <c r="BG150" i="18"/>
  <c r="BE150" i="18"/>
  <c r="T150" i="18"/>
  <c r="R150" i="18"/>
  <c r="P150" i="18"/>
  <c r="BI149" i="18"/>
  <c r="BH149" i="18"/>
  <c r="BG149" i="18"/>
  <c r="BE149" i="18"/>
  <c r="T149" i="18"/>
  <c r="R149" i="18"/>
  <c r="P149" i="18"/>
  <c r="BI147" i="18"/>
  <c r="BH147" i="18"/>
  <c r="BG147" i="18"/>
  <c r="BE147" i="18"/>
  <c r="T147" i="18"/>
  <c r="R147" i="18"/>
  <c r="P147" i="18"/>
  <c r="BI146" i="18"/>
  <c r="BH146" i="18"/>
  <c r="BG146" i="18"/>
  <c r="BE146" i="18"/>
  <c r="T146" i="18"/>
  <c r="R146" i="18"/>
  <c r="P146" i="18"/>
  <c r="BI145" i="18"/>
  <c r="BH145" i="18"/>
  <c r="BG145" i="18"/>
  <c r="BE145" i="18"/>
  <c r="T145" i="18"/>
  <c r="R145" i="18"/>
  <c r="P145" i="18"/>
  <c r="BI144" i="18"/>
  <c r="BH144" i="18"/>
  <c r="BG144" i="18"/>
  <c r="BE144" i="18"/>
  <c r="T144" i="18"/>
  <c r="R144" i="18"/>
  <c r="P144" i="18"/>
  <c r="BI143" i="18"/>
  <c r="BH143" i="18"/>
  <c r="BG143" i="18"/>
  <c r="BE143" i="18"/>
  <c r="T143" i="18"/>
  <c r="R143" i="18"/>
  <c r="P143" i="18"/>
  <c r="BI142" i="18"/>
  <c r="BH142" i="18"/>
  <c r="BG142" i="18"/>
  <c r="BE142" i="18"/>
  <c r="T142" i="18"/>
  <c r="R142" i="18"/>
  <c r="P142" i="18"/>
  <c r="BI141" i="18"/>
  <c r="BH141" i="18"/>
  <c r="BG141" i="18"/>
  <c r="BE141" i="18"/>
  <c r="T141" i="18"/>
  <c r="R141" i="18"/>
  <c r="P141" i="18"/>
  <c r="BI140" i="18"/>
  <c r="BH140" i="18"/>
  <c r="BG140" i="18"/>
  <c r="BE140" i="18"/>
  <c r="T140" i="18"/>
  <c r="R140" i="18"/>
  <c r="P140" i="18"/>
  <c r="BI139" i="18"/>
  <c r="BH139" i="18"/>
  <c r="BG139" i="18"/>
  <c r="BE139" i="18"/>
  <c r="T139" i="18"/>
  <c r="R139" i="18"/>
  <c r="P139" i="18"/>
  <c r="BI138" i="18"/>
  <c r="BH138" i="18"/>
  <c r="BG138" i="18"/>
  <c r="BE138" i="18"/>
  <c r="T138" i="18"/>
  <c r="R138" i="18"/>
  <c r="P138" i="18"/>
  <c r="BI137" i="18"/>
  <c r="BH137" i="18"/>
  <c r="BG137" i="18"/>
  <c r="BE137" i="18"/>
  <c r="T137" i="18"/>
  <c r="R137" i="18"/>
  <c r="P137" i="18"/>
  <c r="J131" i="18"/>
  <c r="J130" i="18"/>
  <c r="F130" i="18"/>
  <c r="F128" i="18"/>
  <c r="E126" i="18"/>
  <c r="J94" i="18"/>
  <c r="J93" i="18"/>
  <c r="F93" i="18"/>
  <c r="F91" i="18"/>
  <c r="E89" i="18"/>
  <c r="J20" i="18"/>
  <c r="E20" i="18"/>
  <c r="F131" i="18" s="1"/>
  <c r="J19" i="18"/>
  <c r="J14" i="18"/>
  <c r="J128" i="18" s="1"/>
  <c r="E7" i="18"/>
  <c r="E122" i="18"/>
  <c r="J39" i="17"/>
  <c r="J38" i="17"/>
  <c r="AY112" i="1" s="1"/>
  <c r="J37" i="17"/>
  <c r="AX112" i="1" s="1"/>
  <c r="BI268" i="17"/>
  <c r="BH268" i="17"/>
  <c r="BG268" i="17"/>
  <c r="BE268" i="17"/>
  <c r="T268" i="17"/>
  <c r="R268" i="17"/>
  <c r="P268" i="17"/>
  <c r="BI267" i="17"/>
  <c r="BH267" i="17"/>
  <c r="BG267" i="17"/>
  <c r="BE267" i="17"/>
  <c r="T267" i="17"/>
  <c r="R267" i="17"/>
  <c r="P267" i="17"/>
  <c r="BI266" i="17"/>
  <c r="BH266" i="17"/>
  <c r="BG266" i="17"/>
  <c r="BE266" i="17"/>
  <c r="T266" i="17"/>
  <c r="R266" i="17"/>
  <c r="P266" i="17"/>
  <c r="BI265" i="17"/>
  <c r="BH265" i="17"/>
  <c r="BG265" i="17"/>
  <c r="BE265" i="17"/>
  <c r="T265" i="17"/>
  <c r="R265" i="17"/>
  <c r="P265" i="17"/>
  <c r="BI263" i="17"/>
  <c r="BH263" i="17"/>
  <c r="BG263" i="17"/>
  <c r="BE263" i="17"/>
  <c r="T263" i="17"/>
  <c r="R263" i="17"/>
  <c r="P263" i="17"/>
  <c r="BI262" i="17"/>
  <c r="BH262" i="17"/>
  <c r="BG262" i="17"/>
  <c r="BE262" i="17"/>
  <c r="T262" i="17"/>
  <c r="R262" i="17"/>
  <c r="P262" i="17"/>
  <c r="BI260" i="17"/>
  <c r="BH260" i="17"/>
  <c r="BG260" i="17"/>
  <c r="BE260" i="17"/>
  <c r="T260" i="17"/>
  <c r="T259" i="17" s="1"/>
  <c r="R260" i="17"/>
  <c r="R259" i="17" s="1"/>
  <c r="P260" i="17"/>
  <c r="P259" i="17" s="1"/>
  <c r="BI258" i="17"/>
  <c r="BH258" i="17"/>
  <c r="BG258" i="17"/>
  <c r="BE258" i="17"/>
  <c r="T258" i="17"/>
  <c r="R258" i="17"/>
  <c r="P258" i="17"/>
  <c r="BI257" i="17"/>
  <c r="BH257" i="17"/>
  <c r="BG257" i="17"/>
  <c r="BE257" i="17"/>
  <c r="T257" i="17"/>
  <c r="R257" i="17"/>
  <c r="P257" i="17"/>
  <c r="BI255" i="17"/>
  <c r="BH255" i="17"/>
  <c r="BG255" i="17"/>
  <c r="BE255" i="17"/>
  <c r="T255" i="17"/>
  <c r="R255" i="17"/>
  <c r="P255" i="17"/>
  <c r="BI254" i="17"/>
  <c r="BH254" i="17"/>
  <c r="BG254" i="17"/>
  <c r="BE254" i="17"/>
  <c r="T254" i="17"/>
  <c r="R254" i="17"/>
  <c r="P254" i="17"/>
  <c r="BI253" i="17"/>
  <c r="BH253" i="17"/>
  <c r="BG253" i="17"/>
  <c r="BE253" i="17"/>
  <c r="T253" i="17"/>
  <c r="R253" i="17"/>
  <c r="P253" i="17"/>
  <c r="BI251" i="17"/>
  <c r="BH251" i="17"/>
  <c r="BG251" i="17"/>
  <c r="BE251" i="17"/>
  <c r="T251" i="17"/>
  <c r="R251" i="17"/>
  <c r="P251" i="17"/>
  <c r="BI250" i="17"/>
  <c r="BH250" i="17"/>
  <c r="BG250" i="17"/>
  <c r="BE250" i="17"/>
  <c r="T250" i="17"/>
  <c r="R250" i="17"/>
  <c r="P250" i="17"/>
  <c r="BI249" i="17"/>
  <c r="BH249" i="17"/>
  <c r="BG249" i="17"/>
  <c r="BE249" i="17"/>
  <c r="T249" i="17"/>
  <c r="R249" i="17"/>
  <c r="P249" i="17"/>
  <c r="BI247" i="17"/>
  <c r="BH247" i="17"/>
  <c r="BG247" i="17"/>
  <c r="BE247" i="17"/>
  <c r="T247" i="17"/>
  <c r="R247" i="17"/>
  <c r="P247" i="17"/>
  <c r="BI246" i="17"/>
  <c r="BH246" i="17"/>
  <c r="BG246" i="17"/>
  <c r="BE246" i="17"/>
  <c r="T246" i="17"/>
  <c r="R246" i="17"/>
  <c r="P246" i="17"/>
  <c r="BI245" i="17"/>
  <c r="BH245" i="17"/>
  <c r="BG245" i="17"/>
  <c r="BE245" i="17"/>
  <c r="T245" i="17"/>
  <c r="R245" i="17"/>
  <c r="P245" i="17"/>
  <c r="BI244" i="17"/>
  <c r="BH244" i="17"/>
  <c r="BG244" i="17"/>
  <c r="BE244" i="17"/>
  <c r="T244" i="17"/>
  <c r="R244" i="17"/>
  <c r="P244" i="17"/>
  <c r="BI243" i="17"/>
  <c r="BH243" i="17"/>
  <c r="BG243" i="17"/>
  <c r="BE243" i="17"/>
  <c r="T243" i="17"/>
  <c r="R243" i="17"/>
  <c r="P243" i="17"/>
  <c r="BI242" i="17"/>
  <c r="BH242" i="17"/>
  <c r="BG242" i="17"/>
  <c r="BE242" i="17"/>
  <c r="T242" i="17"/>
  <c r="R242" i="17"/>
  <c r="P242" i="17"/>
  <c r="BI241" i="17"/>
  <c r="BH241" i="17"/>
  <c r="BG241" i="17"/>
  <c r="BE241" i="17"/>
  <c r="T241" i="17"/>
  <c r="R241" i="17"/>
  <c r="P241" i="17"/>
  <c r="BI239" i="17"/>
  <c r="BH239" i="17"/>
  <c r="BG239" i="17"/>
  <c r="BE239" i="17"/>
  <c r="T239" i="17"/>
  <c r="R239" i="17"/>
  <c r="P239" i="17"/>
  <c r="BI238" i="17"/>
  <c r="BH238" i="17"/>
  <c r="BG238" i="17"/>
  <c r="BE238" i="17"/>
  <c r="T238" i="17"/>
  <c r="R238" i="17"/>
  <c r="P238" i="17"/>
  <c r="BI237" i="17"/>
  <c r="BH237" i="17"/>
  <c r="BG237" i="17"/>
  <c r="BE237" i="17"/>
  <c r="T237" i="17"/>
  <c r="R237" i="17"/>
  <c r="P237" i="17"/>
  <c r="BI236" i="17"/>
  <c r="BH236" i="17"/>
  <c r="BG236" i="17"/>
  <c r="BE236" i="17"/>
  <c r="T236" i="17"/>
  <c r="R236" i="17"/>
  <c r="P236" i="17"/>
  <c r="BI235" i="17"/>
  <c r="BH235" i="17"/>
  <c r="BG235" i="17"/>
  <c r="BE235" i="17"/>
  <c r="T235" i="17"/>
  <c r="R235" i="17"/>
  <c r="P235" i="17"/>
  <c r="BI234" i="17"/>
  <c r="BH234" i="17"/>
  <c r="BG234" i="17"/>
  <c r="BE234" i="17"/>
  <c r="T234" i="17"/>
  <c r="R234" i="17"/>
  <c r="P234" i="17"/>
  <c r="BI233" i="17"/>
  <c r="BH233" i="17"/>
  <c r="BG233" i="17"/>
  <c r="BE233" i="17"/>
  <c r="T233" i="17"/>
  <c r="R233" i="17"/>
  <c r="P233" i="17"/>
  <c r="BI232" i="17"/>
  <c r="BH232" i="17"/>
  <c r="BG232" i="17"/>
  <c r="BE232" i="17"/>
  <c r="T232" i="17"/>
  <c r="R232" i="17"/>
  <c r="P232" i="17"/>
  <c r="BI231" i="17"/>
  <c r="BH231" i="17"/>
  <c r="BG231" i="17"/>
  <c r="BE231" i="17"/>
  <c r="T231" i="17"/>
  <c r="R231" i="17"/>
  <c r="P231" i="17"/>
  <c r="BI230" i="17"/>
  <c r="BH230" i="17"/>
  <c r="BG230" i="17"/>
  <c r="BE230" i="17"/>
  <c r="T230" i="17"/>
  <c r="R230" i="17"/>
  <c r="P230" i="17"/>
  <c r="BI228" i="17"/>
  <c r="BH228" i="17"/>
  <c r="BG228" i="17"/>
  <c r="BE228" i="17"/>
  <c r="T228" i="17"/>
  <c r="R228" i="17"/>
  <c r="P228" i="17"/>
  <c r="BI227" i="17"/>
  <c r="BH227" i="17"/>
  <c r="BG227" i="17"/>
  <c r="BE227" i="17"/>
  <c r="T227" i="17"/>
  <c r="R227" i="17"/>
  <c r="P227" i="17"/>
  <c r="BI225" i="17"/>
  <c r="BH225" i="17"/>
  <c r="BG225" i="17"/>
  <c r="BE225" i="17"/>
  <c r="T225" i="17"/>
  <c r="R225" i="17"/>
  <c r="P225" i="17"/>
  <c r="BI224" i="17"/>
  <c r="BH224" i="17"/>
  <c r="BG224" i="17"/>
  <c r="BE224" i="17"/>
  <c r="T224" i="17"/>
  <c r="R224" i="17"/>
  <c r="P224" i="17"/>
  <c r="BI223" i="17"/>
  <c r="BH223" i="17"/>
  <c r="BG223" i="17"/>
  <c r="BE223" i="17"/>
  <c r="T223" i="17"/>
  <c r="R223" i="17"/>
  <c r="P223" i="17"/>
  <c r="BI222" i="17"/>
  <c r="BH222" i="17"/>
  <c r="BG222" i="17"/>
  <c r="BE222" i="17"/>
  <c r="T222" i="17"/>
  <c r="R222" i="17"/>
  <c r="P222" i="17"/>
  <c r="BI220" i="17"/>
  <c r="BH220" i="17"/>
  <c r="BG220" i="17"/>
  <c r="BE220" i="17"/>
  <c r="T220" i="17"/>
  <c r="R220" i="17"/>
  <c r="P220" i="17"/>
  <c r="BI219" i="17"/>
  <c r="BH219" i="17"/>
  <c r="BG219" i="17"/>
  <c r="BE219" i="17"/>
  <c r="T219" i="17"/>
  <c r="R219" i="17"/>
  <c r="P219" i="17"/>
  <c r="BI218" i="17"/>
  <c r="BH218" i="17"/>
  <c r="BG218" i="17"/>
  <c r="BE218" i="17"/>
  <c r="T218" i="17"/>
  <c r="R218" i="17"/>
  <c r="P218" i="17"/>
  <c r="BI217" i="17"/>
  <c r="BH217" i="17"/>
  <c r="BG217" i="17"/>
  <c r="BE217" i="17"/>
  <c r="T217" i="17"/>
  <c r="R217" i="17"/>
  <c r="P217" i="17"/>
  <c r="BI214" i="17"/>
  <c r="BH214" i="17"/>
  <c r="BG214" i="17"/>
  <c r="BE214" i="17"/>
  <c r="T214" i="17"/>
  <c r="T213" i="17" s="1"/>
  <c r="R214" i="17"/>
  <c r="R213" i="17"/>
  <c r="P214" i="17"/>
  <c r="P213" i="17"/>
  <c r="BI212" i="17"/>
  <c r="BH212" i="17"/>
  <c r="BG212" i="17"/>
  <c r="BE212" i="17"/>
  <c r="T212" i="17"/>
  <c r="T211" i="17"/>
  <c r="R212" i="17"/>
  <c r="R211" i="17" s="1"/>
  <c r="P212" i="17"/>
  <c r="P211" i="17"/>
  <c r="BI210" i="17"/>
  <c r="BH210" i="17"/>
  <c r="BG210" i="17"/>
  <c r="BE210" i="17"/>
  <c r="T210" i="17"/>
  <c r="R210" i="17"/>
  <c r="P210" i="17"/>
  <c r="BI209" i="17"/>
  <c r="BH209" i="17"/>
  <c r="BG209" i="17"/>
  <c r="BE209" i="17"/>
  <c r="T209" i="17"/>
  <c r="R209" i="17"/>
  <c r="P209" i="17"/>
  <c r="BI208" i="17"/>
  <c r="BH208" i="17"/>
  <c r="BG208" i="17"/>
  <c r="BE208" i="17"/>
  <c r="T208" i="17"/>
  <c r="R208" i="17"/>
  <c r="P208" i="17"/>
  <c r="BI207" i="17"/>
  <c r="BH207" i="17"/>
  <c r="BG207" i="17"/>
  <c r="BE207" i="17"/>
  <c r="T207" i="17"/>
  <c r="R207" i="17"/>
  <c r="P207" i="17"/>
  <c r="BI206" i="17"/>
  <c r="BH206" i="17"/>
  <c r="BG206" i="17"/>
  <c r="BE206" i="17"/>
  <c r="T206" i="17"/>
  <c r="R206" i="17"/>
  <c r="P206" i="17"/>
  <c r="BI205" i="17"/>
  <c r="BH205" i="17"/>
  <c r="BG205" i="17"/>
  <c r="BE205" i="17"/>
  <c r="T205" i="17"/>
  <c r="R205" i="17"/>
  <c r="P205" i="17"/>
  <c r="BI204" i="17"/>
  <c r="BH204" i="17"/>
  <c r="BG204" i="17"/>
  <c r="BE204" i="17"/>
  <c r="T204" i="17"/>
  <c r="R204" i="17"/>
  <c r="P204" i="17"/>
  <c r="BI203" i="17"/>
  <c r="BH203" i="17"/>
  <c r="BG203" i="17"/>
  <c r="BE203" i="17"/>
  <c r="T203" i="17"/>
  <c r="R203" i="17"/>
  <c r="P203" i="17"/>
  <c r="BI202" i="17"/>
  <c r="BH202" i="17"/>
  <c r="BG202" i="17"/>
  <c r="BE202" i="17"/>
  <c r="T202" i="17"/>
  <c r="R202" i="17"/>
  <c r="P202" i="17"/>
  <c r="BI201" i="17"/>
  <c r="BH201" i="17"/>
  <c r="BG201" i="17"/>
  <c r="BE201" i="17"/>
  <c r="T201" i="17"/>
  <c r="R201" i="17"/>
  <c r="P201" i="17"/>
  <c r="BI200" i="17"/>
  <c r="BH200" i="17"/>
  <c r="BG200" i="17"/>
  <c r="BE200" i="17"/>
  <c r="T200" i="17"/>
  <c r="R200" i="17"/>
  <c r="P200" i="17"/>
  <c r="BI198" i="17"/>
  <c r="BH198" i="17"/>
  <c r="BG198" i="17"/>
  <c r="BE198" i="17"/>
  <c r="T198" i="17"/>
  <c r="R198" i="17"/>
  <c r="P198" i="17"/>
  <c r="BI197" i="17"/>
  <c r="BH197" i="17"/>
  <c r="BG197" i="17"/>
  <c r="BE197" i="17"/>
  <c r="T197" i="17"/>
  <c r="R197" i="17"/>
  <c r="P197" i="17"/>
  <c r="BI196" i="17"/>
  <c r="BH196" i="17"/>
  <c r="BG196" i="17"/>
  <c r="BE196" i="17"/>
  <c r="T196" i="17"/>
  <c r="R196" i="17"/>
  <c r="P196" i="17"/>
  <c r="BI195" i="17"/>
  <c r="BH195" i="17"/>
  <c r="BG195" i="17"/>
  <c r="BE195" i="17"/>
  <c r="T195" i="17"/>
  <c r="R195" i="17"/>
  <c r="P195" i="17"/>
  <c r="BI194" i="17"/>
  <c r="BH194" i="17"/>
  <c r="BG194" i="17"/>
  <c r="BE194" i="17"/>
  <c r="T194" i="17"/>
  <c r="R194" i="17"/>
  <c r="P194" i="17"/>
  <c r="BI193" i="17"/>
  <c r="BH193" i="17"/>
  <c r="BG193" i="17"/>
  <c r="BE193" i="17"/>
  <c r="T193" i="17"/>
  <c r="R193" i="17"/>
  <c r="P193" i="17"/>
  <c r="BI192" i="17"/>
  <c r="BH192" i="17"/>
  <c r="BG192" i="17"/>
  <c r="BE192" i="17"/>
  <c r="T192" i="17"/>
  <c r="R192" i="17"/>
  <c r="P192" i="17"/>
  <c r="BI191" i="17"/>
  <c r="BH191" i="17"/>
  <c r="BG191" i="17"/>
  <c r="BE191" i="17"/>
  <c r="T191" i="17"/>
  <c r="R191" i="17"/>
  <c r="P191" i="17"/>
  <c r="BI190" i="17"/>
  <c r="BH190" i="17"/>
  <c r="BG190" i="17"/>
  <c r="BE190" i="17"/>
  <c r="T190" i="17"/>
  <c r="R190" i="17"/>
  <c r="P190" i="17"/>
  <c r="BI189" i="17"/>
  <c r="BH189" i="17"/>
  <c r="BG189" i="17"/>
  <c r="BE189" i="17"/>
  <c r="T189" i="17"/>
  <c r="R189" i="17"/>
  <c r="P189" i="17"/>
  <c r="BI188" i="17"/>
  <c r="BH188" i="17"/>
  <c r="BG188" i="17"/>
  <c r="BE188" i="17"/>
  <c r="T188" i="17"/>
  <c r="R188" i="17"/>
  <c r="P188" i="17"/>
  <c r="BI187" i="17"/>
  <c r="BH187" i="17"/>
  <c r="BG187" i="17"/>
  <c r="BE187" i="17"/>
  <c r="T187" i="17"/>
  <c r="R187" i="17"/>
  <c r="P187" i="17"/>
  <c r="BI186" i="17"/>
  <c r="BH186" i="17"/>
  <c r="BG186" i="17"/>
  <c r="BE186" i="17"/>
  <c r="T186" i="17"/>
  <c r="R186" i="17"/>
  <c r="P186" i="17"/>
  <c r="BI184" i="17"/>
  <c r="BH184" i="17"/>
  <c r="BG184" i="17"/>
  <c r="BE184" i="17"/>
  <c r="T184" i="17"/>
  <c r="R184" i="17"/>
  <c r="P184" i="17"/>
  <c r="BI183" i="17"/>
  <c r="BH183" i="17"/>
  <c r="BG183" i="17"/>
  <c r="BE183" i="17"/>
  <c r="T183" i="17"/>
  <c r="R183" i="17"/>
  <c r="P183" i="17"/>
  <c r="BI182" i="17"/>
  <c r="BH182" i="17"/>
  <c r="BG182" i="17"/>
  <c r="BE182" i="17"/>
  <c r="T182" i="17"/>
  <c r="R182" i="17"/>
  <c r="P182" i="17"/>
  <c r="BI181" i="17"/>
  <c r="BH181" i="17"/>
  <c r="BG181" i="17"/>
  <c r="BE181" i="17"/>
  <c r="T181" i="17"/>
  <c r="R181" i="17"/>
  <c r="P181" i="17"/>
  <c r="BI180" i="17"/>
  <c r="BH180" i="17"/>
  <c r="BG180" i="17"/>
  <c r="BE180" i="17"/>
  <c r="T180" i="17"/>
  <c r="R180" i="17"/>
  <c r="P180" i="17"/>
  <c r="BI179" i="17"/>
  <c r="BH179" i="17"/>
  <c r="BG179" i="17"/>
  <c r="BE179" i="17"/>
  <c r="T179" i="17"/>
  <c r="R179" i="17"/>
  <c r="P179" i="17"/>
  <c r="BI177" i="17"/>
  <c r="BH177" i="17"/>
  <c r="BG177" i="17"/>
  <c r="BE177" i="17"/>
  <c r="T177" i="17"/>
  <c r="R177" i="17"/>
  <c r="P177" i="17"/>
  <c r="BI176" i="17"/>
  <c r="BH176" i="17"/>
  <c r="BG176" i="17"/>
  <c r="BE176" i="17"/>
  <c r="T176" i="17"/>
  <c r="R176" i="17"/>
  <c r="P176" i="17"/>
  <c r="BI174" i="17"/>
  <c r="BH174" i="17"/>
  <c r="BG174" i="17"/>
  <c r="BE174" i="17"/>
  <c r="T174" i="17"/>
  <c r="R174" i="17"/>
  <c r="P174" i="17"/>
  <c r="BI173" i="17"/>
  <c r="BH173" i="17"/>
  <c r="BG173" i="17"/>
  <c r="BE173" i="17"/>
  <c r="T173" i="17"/>
  <c r="R173" i="17"/>
  <c r="P173" i="17"/>
  <c r="BI172" i="17"/>
  <c r="BH172" i="17"/>
  <c r="BG172" i="17"/>
  <c r="BE172" i="17"/>
  <c r="T172" i="17"/>
  <c r="R172" i="17"/>
  <c r="P172" i="17"/>
  <c r="BI171" i="17"/>
  <c r="BH171" i="17"/>
  <c r="BG171" i="17"/>
  <c r="BE171" i="17"/>
  <c r="T171" i="17"/>
  <c r="R171" i="17"/>
  <c r="P171" i="17"/>
  <c r="BI170" i="17"/>
  <c r="BH170" i="17"/>
  <c r="BG170" i="17"/>
  <c r="BE170" i="17"/>
  <c r="T170" i="17"/>
  <c r="R170" i="17"/>
  <c r="P170" i="17"/>
  <c r="BI169" i="17"/>
  <c r="BH169" i="17"/>
  <c r="BG169" i="17"/>
  <c r="BE169" i="17"/>
  <c r="T169" i="17"/>
  <c r="R169" i="17"/>
  <c r="P169" i="17"/>
  <c r="BI168" i="17"/>
  <c r="BH168" i="17"/>
  <c r="BG168" i="17"/>
  <c r="BE168" i="17"/>
  <c r="T168" i="17"/>
  <c r="R168" i="17"/>
  <c r="P168" i="17"/>
  <c r="BI167" i="17"/>
  <c r="BH167" i="17"/>
  <c r="BG167" i="17"/>
  <c r="BE167" i="17"/>
  <c r="T167" i="17"/>
  <c r="R167" i="17"/>
  <c r="P167" i="17"/>
  <c r="BI166" i="17"/>
  <c r="BH166" i="17"/>
  <c r="BG166" i="17"/>
  <c r="BE166" i="17"/>
  <c r="T166" i="17"/>
  <c r="R166" i="17"/>
  <c r="P166" i="17"/>
  <c r="BI165" i="17"/>
  <c r="BH165" i="17"/>
  <c r="BG165" i="17"/>
  <c r="BE165" i="17"/>
  <c r="T165" i="17"/>
  <c r="R165" i="17"/>
  <c r="P165" i="17"/>
  <c r="BI164" i="17"/>
  <c r="BH164" i="17"/>
  <c r="BG164" i="17"/>
  <c r="BE164" i="17"/>
  <c r="T164" i="17"/>
  <c r="R164" i="17"/>
  <c r="P164" i="17"/>
  <c r="BI163" i="17"/>
  <c r="BH163" i="17"/>
  <c r="BG163" i="17"/>
  <c r="BE163" i="17"/>
  <c r="T163" i="17"/>
  <c r="R163" i="17"/>
  <c r="P163" i="17"/>
  <c r="BI162" i="17"/>
  <c r="BH162" i="17"/>
  <c r="BG162" i="17"/>
  <c r="BE162" i="17"/>
  <c r="T162" i="17"/>
  <c r="R162" i="17"/>
  <c r="P162" i="17"/>
  <c r="BI161" i="17"/>
  <c r="BH161" i="17"/>
  <c r="BG161" i="17"/>
  <c r="BE161" i="17"/>
  <c r="T161" i="17"/>
  <c r="R161" i="17"/>
  <c r="P161" i="17"/>
  <c r="BI160" i="17"/>
  <c r="BH160" i="17"/>
  <c r="BG160" i="17"/>
  <c r="BE160" i="17"/>
  <c r="T160" i="17"/>
  <c r="R160" i="17"/>
  <c r="P160" i="17"/>
  <c r="BI159" i="17"/>
  <c r="BH159" i="17"/>
  <c r="BG159" i="17"/>
  <c r="BE159" i="17"/>
  <c r="T159" i="17"/>
  <c r="R159" i="17"/>
  <c r="P159" i="17"/>
  <c r="BI157" i="17"/>
  <c r="BH157" i="17"/>
  <c r="BG157" i="17"/>
  <c r="BE157" i="17"/>
  <c r="T157" i="17"/>
  <c r="R157" i="17"/>
  <c r="P157" i="17"/>
  <c r="BI156" i="17"/>
  <c r="BH156" i="17"/>
  <c r="BG156" i="17"/>
  <c r="BE156" i="17"/>
  <c r="T156" i="17"/>
  <c r="R156" i="17"/>
  <c r="P156" i="17"/>
  <c r="BI155" i="17"/>
  <c r="BH155" i="17"/>
  <c r="BG155" i="17"/>
  <c r="BE155" i="17"/>
  <c r="T155" i="17"/>
  <c r="R155" i="17"/>
  <c r="P155" i="17"/>
  <c r="BI154" i="17"/>
  <c r="BH154" i="17"/>
  <c r="BG154" i="17"/>
  <c r="BE154" i="17"/>
  <c r="T154" i="17"/>
  <c r="R154" i="17"/>
  <c r="P154" i="17"/>
  <c r="BI153" i="17"/>
  <c r="BH153" i="17"/>
  <c r="BG153" i="17"/>
  <c r="BE153" i="17"/>
  <c r="T153" i="17"/>
  <c r="R153" i="17"/>
  <c r="P153" i="17"/>
  <c r="BI152" i="17"/>
  <c r="BH152" i="17"/>
  <c r="BG152" i="17"/>
  <c r="BE152" i="17"/>
  <c r="T152" i="17"/>
  <c r="R152" i="17"/>
  <c r="P152" i="17"/>
  <c r="BI151" i="17"/>
  <c r="BH151" i="17"/>
  <c r="BG151" i="17"/>
  <c r="BE151" i="17"/>
  <c r="T151" i="17"/>
  <c r="R151" i="17"/>
  <c r="P151" i="17"/>
  <c r="BI150" i="17"/>
  <c r="BH150" i="17"/>
  <c r="BG150" i="17"/>
  <c r="BE150" i="17"/>
  <c r="T150" i="17"/>
  <c r="R150" i="17"/>
  <c r="P150" i="17"/>
  <c r="BI149" i="17"/>
  <c r="BH149" i="17"/>
  <c r="BG149" i="17"/>
  <c r="BE149" i="17"/>
  <c r="T149" i="17"/>
  <c r="R149" i="17"/>
  <c r="P149" i="17"/>
  <c r="BI148" i="17"/>
  <c r="BH148" i="17"/>
  <c r="BG148" i="17"/>
  <c r="BE148" i="17"/>
  <c r="T148" i="17"/>
  <c r="R148" i="17"/>
  <c r="P148" i="17"/>
  <c r="BI147" i="17"/>
  <c r="BH147" i="17"/>
  <c r="BG147" i="17"/>
  <c r="BE147" i="17"/>
  <c r="T147" i="17"/>
  <c r="R147" i="17"/>
  <c r="P147" i="17"/>
  <c r="BI146" i="17"/>
  <c r="BH146" i="17"/>
  <c r="BG146" i="17"/>
  <c r="BE146" i="17"/>
  <c r="T146" i="17"/>
  <c r="R146" i="17"/>
  <c r="P146" i="17"/>
  <c r="BI145" i="17"/>
  <c r="BH145" i="17"/>
  <c r="BG145" i="17"/>
  <c r="BE145" i="17"/>
  <c r="T145" i="17"/>
  <c r="R145" i="17"/>
  <c r="P145" i="17"/>
  <c r="BI144" i="17"/>
  <c r="BH144" i="17"/>
  <c r="BG144" i="17"/>
  <c r="BE144" i="17"/>
  <c r="T144" i="17"/>
  <c r="R144" i="17"/>
  <c r="P144" i="17"/>
  <c r="J138" i="17"/>
  <c r="J137" i="17"/>
  <c r="F137" i="17"/>
  <c r="F135" i="17"/>
  <c r="E133" i="17"/>
  <c r="J94" i="17"/>
  <c r="J93" i="17"/>
  <c r="F93" i="17"/>
  <c r="F91" i="17"/>
  <c r="E89" i="17"/>
  <c r="J20" i="17"/>
  <c r="E20" i="17"/>
  <c r="F138" i="17"/>
  <c r="J19" i="17"/>
  <c r="J14" i="17"/>
  <c r="J135" i="17" s="1"/>
  <c r="E7" i="17"/>
  <c r="E85" i="17"/>
  <c r="J39" i="16"/>
  <c r="J38" i="16"/>
  <c r="AY111" i="1" s="1"/>
  <c r="J37" i="16"/>
  <c r="AX111" i="1"/>
  <c r="BI219" i="16"/>
  <c r="BH219" i="16"/>
  <c r="BG219" i="16"/>
  <c r="BE219" i="16"/>
  <c r="T219" i="16"/>
  <c r="R219" i="16"/>
  <c r="P219" i="16"/>
  <c r="BI218" i="16"/>
  <c r="BH218" i="16"/>
  <c r="BG218" i="16"/>
  <c r="BE218" i="16"/>
  <c r="T218" i="16"/>
  <c r="R218" i="16"/>
  <c r="P218" i="16"/>
  <c r="BI216" i="16"/>
  <c r="BH216" i="16"/>
  <c r="BG216" i="16"/>
  <c r="BE216" i="16"/>
  <c r="T216" i="16"/>
  <c r="R216" i="16"/>
  <c r="P216" i="16"/>
  <c r="BI215" i="16"/>
  <c r="BH215" i="16"/>
  <c r="BG215" i="16"/>
  <c r="BE215" i="16"/>
  <c r="T215" i="16"/>
  <c r="R215" i="16"/>
  <c r="P215" i="16"/>
  <c r="BI213" i="16"/>
  <c r="BH213" i="16"/>
  <c r="BG213" i="16"/>
  <c r="BE213" i="16"/>
  <c r="T213" i="16"/>
  <c r="R213" i="16"/>
  <c r="P213" i="16"/>
  <c r="BI212" i="16"/>
  <c r="BH212" i="16"/>
  <c r="BG212" i="16"/>
  <c r="BE212" i="16"/>
  <c r="T212" i="16"/>
  <c r="R212" i="16"/>
  <c r="P212" i="16"/>
  <c r="BI211" i="16"/>
  <c r="BH211" i="16"/>
  <c r="BG211" i="16"/>
  <c r="BE211" i="16"/>
  <c r="T211" i="16"/>
  <c r="R211" i="16"/>
  <c r="P211" i="16"/>
  <c r="BI210" i="16"/>
  <c r="BH210" i="16"/>
  <c r="BG210" i="16"/>
  <c r="BE210" i="16"/>
  <c r="T210" i="16"/>
  <c r="R210" i="16"/>
  <c r="P210" i="16"/>
  <c r="BI209" i="16"/>
  <c r="BH209" i="16"/>
  <c r="BG209" i="16"/>
  <c r="BE209" i="16"/>
  <c r="T209" i="16"/>
  <c r="R209" i="16"/>
  <c r="P209" i="16"/>
  <c r="BI207" i="16"/>
  <c r="BH207" i="16"/>
  <c r="BG207" i="16"/>
  <c r="BE207" i="16"/>
  <c r="T207" i="16"/>
  <c r="R207" i="16"/>
  <c r="P207" i="16"/>
  <c r="BI206" i="16"/>
  <c r="BH206" i="16"/>
  <c r="BG206" i="16"/>
  <c r="BE206" i="16"/>
  <c r="T206" i="16"/>
  <c r="R206" i="16"/>
  <c r="P206" i="16"/>
  <c r="BI204" i="16"/>
  <c r="BH204" i="16"/>
  <c r="BG204" i="16"/>
  <c r="BE204" i="16"/>
  <c r="T204" i="16"/>
  <c r="R204" i="16"/>
  <c r="P204" i="16"/>
  <c r="BI203" i="16"/>
  <c r="BH203" i="16"/>
  <c r="BG203" i="16"/>
  <c r="BE203" i="16"/>
  <c r="T203" i="16"/>
  <c r="R203" i="16"/>
  <c r="P203" i="16"/>
  <c r="BI202" i="16"/>
  <c r="BH202" i="16"/>
  <c r="BG202" i="16"/>
  <c r="BE202" i="16"/>
  <c r="T202" i="16"/>
  <c r="R202" i="16"/>
  <c r="P202" i="16"/>
  <c r="BI200" i="16"/>
  <c r="BH200" i="16"/>
  <c r="BG200" i="16"/>
  <c r="BE200" i="16"/>
  <c r="T200" i="16"/>
  <c r="R200" i="16"/>
  <c r="P200" i="16"/>
  <c r="BI199" i="16"/>
  <c r="BH199" i="16"/>
  <c r="BG199" i="16"/>
  <c r="BE199" i="16"/>
  <c r="T199" i="16"/>
  <c r="R199" i="16"/>
  <c r="P199" i="16"/>
  <c r="BI198" i="16"/>
  <c r="BH198" i="16"/>
  <c r="BG198" i="16"/>
  <c r="BE198" i="16"/>
  <c r="T198" i="16"/>
  <c r="R198" i="16"/>
  <c r="P198" i="16"/>
  <c r="BI197" i="16"/>
  <c r="BH197" i="16"/>
  <c r="BG197" i="16"/>
  <c r="BE197" i="16"/>
  <c r="T197" i="16"/>
  <c r="R197" i="16"/>
  <c r="P197" i="16"/>
  <c r="BI196" i="16"/>
  <c r="BH196" i="16"/>
  <c r="BG196" i="16"/>
  <c r="BE196" i="16"/>
  <c r="T196" i="16"/>
  <c r="R196" i="16"/>
  <c r="P196" i="16"/>
  <c r="BI195" i="16"/>
  <c r="BH195" i="16"/>
  <c r="BG195" i="16"/>
  <c r="BE195" i="16"/>
  <c r="T195" i="16"/>
  <c r="R195" i="16"/>
  <c r="P195" i="16"/>
  <c r="BI194" i="16"/>
  <c r="BH194" i="16"/>
  <c r="BG194" i="16"/>
  <c r="BE194" i="16"/>
  <c r="T194" i="16"/>
  <c r="R194" i="16"/>
  <c r="P194" i="16"/>
  <c r="BI192" i="16"/>
  <c r="BH192" i="16"/>
  <c r="BG192" i="16"/>
  <c r="BE192" i="16"/>
  <c r="T192" i="16"/>
  <c r="R192" i="16"/>
  <c r="P192" i="16"/>
  <c r="BI191" i="16"/>
  <c r="BH191" i="16"/>
  <c r="BG191" i="16"/>
  <c r="BE191" i="16"/>
  <c r="T191" i="16"/>
  <c r="R191" i="16"/>
  <c r="P191" i="16"/>
  <c r="BI189" i="16"/>
  <c r="BH189" i="16"/>
  <c r="BG189" i="16"/>
  <c r="BE189" i="16"/>
  <c r="T189" i="16"/>
  <c r="T188" i="16" s="1"/>
  <c r="R189" i="16"/>
  <c r="R188" i="16" s="1"/>
  <c r="P189" i="16"/>
  <c r="P188" i="16" s="1"/>
  <c r="BI186" i="16"/>
  <c r="BH186" i="16"/>
  <c r="BG186" i="16"/>
  <c r="BE186" i="16"/>
  <c r="T186" i="16"/>
  <c r="T185" i="16" s="1"/>
  <c r="R186" i="16"/>
  <c r="R185" i="16"/>
  <c r="P186" i="16"/>
  <c r="P185" i="16"/>
  <c r="BI184" i="16"/>
  <c r="BH184" i="16"/>
  <c r="BG184" i="16"/>
  <c r="BE184" i="16"/>
  <c r="T184" i="16"/>
  <c r="R184" i="16"/>
  <c r="P184" i="16"/>
  <c r="BI183" i="16"/>
  <c r="BH183" i="16"/>
  <c r="BG183" i="16"/>
  <c r="BE183" i="16"/>
  <c r="T183" i="16"/>
  <c r="R183" i="16"/>
  <c r="P183" i="16"/>
  <c r="BI182" i="16"/>
  <c r="BH182" i="16"/>
  <c r="BG182" i="16"/>
  <c r="BE182" i="16"/>
  <c r="T182" i="16"/>
  <c r="R182" i="16"/>
  <c r="P182" i="16"/>
  <c r="BI181" i="16"/>
  <c r="BH181" i="16"/>
  <c r="BG181" i="16"/>
  <c r="BE181" i="16"/>
  <c r="T181" i="16"/>
  <c r="R181" i="16"/>
  <c r="P181" i="16"/>
  <c r="BI180" i="16"/>
  <c r="BH180" i="16"/>
  <c r="BG180" i="16"/>
  <c r="BE180" i="16"/>
  <c r="T180" i="16"/>
  <c r="R180" i="16"/>
  <c r="P180" i="16"/>
  <c r="BI179" i="16"/>
  <c r="BH179" i="16"/>
  <c r="BG179" i="16"/>
  <c r="BE179" i="16"/>
  <c r="T179" i="16"/>
  <c r="R179" i="16"/>
  <c r="P179" i="16"/>
  <c r="BI178" i="16"/>
  <c r="BH178" i="16"/>
  <c r="BG178" i="16"/>
  <c r="BE178" i="16"/>
  <c r="T178" i="16"/>
  <c r="R178" i="16"/>
  <c r="P178" i="16"/>
  <c r="BI177" i="16"/>
  <c r="BH177" i="16"/>
  <c r="BG177" i="16"/>
  <c r="BE177" i="16"/>
  <c r="T177" i="16"/>
  <c r="R177" i="16"/>
  <c r="P177" i="16"/>
  <c r="BI176" i="16"/>
  <c r="BH176" i="16"/>
  <c r="BG176" i="16"/>
  <c r="BE176" i="16"/>
  <c r="T176" i="16"/>
  <c r="R176" i="16"/>
  <c r="P176" i="16"/>
  <c r="BI175" i="16"/>
  <c r="BH175" i="16"/>
  <c r="BG175" i="16"/>
  <c r="BE175" i="16"/>
  <c r="T175" i="16"/>
  <c r="R175" i="16"/>
  <c r="P175" i="16"/>
  <c r="BI174" i="16"/>
  <c r="BH174" i="16"/>
  <c r="BG174" i="16"/>
  <c r="BE174" i="16"/>
  <c r="T174" i="16"/>
  <c r="R174" i="16"/>
  <c r="P174" i="16"/>
  <c r="BI173" i="16"/>
  <c r="BH173" i="16"/>
  <c r="BG173" i="16"/>
  <c r="BE173" i="16"/>
  <c r="T173" i="16"/>
  <c r="R173" i="16"/>
  <c r="P173" i="16"/>
  <c r="BI172" i="16"/>
  <c r="BH172" i="16"/>
  <c r="BG172" i="16"/>
  <c r="BE172" i="16"/>
  <c r="T172" i="16"/>
  <c r="R172" i="16"/>
  <c r="P172" i="16"/>
  <c r="BI171" i="16"/>
  <c r="BH171" i="16"/>
  <c r="BG171" i="16"/>
  <c r="BE171" i="16"/>
  <c r="T171" i="16"/>
  <c r="R171" i="16"/>
  <c r="P171" i="16"/>
  <c r="BI169" i="16"/>
  <c r="BH169" i="16"/>
  <c r="BG169" i="16"/>
  <c r="BE169" i="16"/>
  <c r="T169" i="16"/>
  <c r="R169" i="16"/>
  <c r="P169" i="16"/>
  <c r="BI168" i="16"/>
  <c r="BH168" i="16"/>
  <c r="BG168" i="16"/>
  <c r="BE168" i="16"/>
  <c r="T168" i="16"/>
  <c r="R168" i="16"/>
  <c r="P168" i="16"/>
  <c r="BI167" i="16"/>
  <c r="BH167" i="16"/>
  <c r="BG167" i="16"/>
  <c r="BE167" i="16"/>
  <c r="T167" i="16"/>
  <c r="R167" i="16"/>
  <c r="P167" i="16"/>
  <c r="BI166" i="16"/>
  <c r="BH166" i="16"/>
  <c r="BG166" i="16"/>
  <c r="BE166" i="16"/>
  <c r="T166" i="16"/>
  <c r="R166" i="16"/>
  <c r="P166" i="16"/>
  <c r="BI165" i="16"/>
  <c r="BH165" i="16"/>
  <c r="BG165" i="16"/>
  <c r="BE165" i="16"/>
  <c r="T165" i="16"/>
  <c r="R165" i="16"/>
  <c r="P165" i="16"/>
  <c r="BI164" i="16"/>
  <c r="BH164" i="16"/>
  <c r="BG164" i="16"/>
  <c r="BE164" i="16"/>
  <c r="T164" i="16"/>
  <c r="R164" i="16"/>
  <c r="P164" i="16"/>
  <c r="BI163" i="16"/>
  <c r="BH163" i="16"/>
  <c r="BG163" i="16"/>
  <c r="BE163" i="16"/>
  <c r="T163" i="16"/>
  <c r="R163" i="16"/>
  <c r="P163" i="16"/>
  <c r="BI161" i="16"/>
  <c r="BH161" i="16"/>
  <c r="BG161" i="16"/>
  <c r="BE161" i="16"/>
  <c r="T161" i="16"/>
  <c r="R161" i="16"/>
  <c r="P161" i="16"/>
  <c r="BI160" i="16"/>
  <c r="BH160" i="16"/>
  <c r="BG160" i="16"/>
  <c r="BE160" i="16"/>
  <c r="T160" i="16"/>
  <c r="R160" i="16"/>
  <c r="P160" i="16"/>
  <c r="BI159" i="16"/>
  <c r="BH159" i="16"/>
  <c r="BG159" i="16"/>
  <c r="BE159" i="16"/>
  <c r="T159" i="16"/>
  <c r="R159" i="16"/>
  <c r="P159" i="16"/>
  <c r="BI158" i="16"/>
  <c r="BH158" i="16"/>
  <c r="BG158" i="16"/>
  <c r="BE158" i="16"/>
  <c r="T158" i="16"/>
  <c r="R158" i="16"/>
  <c r="P158" i="16"/>
  <c r="BI156" i="16"/>
  <c r="BH156" i="16"/>
  <c r="BG156" i="16"/>
  <c r="BE156" i="16"/>
  <c r="T156" i="16"/>
  <c r="R156" i="16"/>
  <c r="P156" i="16"/>
  <c r="BI155" i="16"/>
  <c r="BH155" i="16"/>
  <c r="BG155" i="16"/>
  <c r="BE155" i="16"/>
  <c r="T155" i="16"/>
  <c r="R155" i="16"/>
  <c r="P155" i="16"/>
  <c r="BI154" i="16"/>
  <c r="BH154" i="16"/>
  <c r="BG154" i="16"/>
  <c r="BE154" i="16"/>
  <c r="T154" i="16"/>
  <c r="R154" i="16"/>
  <c r="P154" i="16"/>
  <c r="BI153" i="16"/>
  <c r="BH153" i="16"/>
  <c r="BG153" i="16"/>
  <c r="BE153" i="16"/>
  <c r="T153" i="16"/>
  <c r="R153" i="16"/>
  <c r="P153" i="16"/>
  <c r="BI152" i="16"/>
  <c r="BH152" i="16"/>
  <c r="BG152" i="16"/>
  <c r="BE152" i="16"/>
  <c r="T152" i="16"/>
  <c r="R152" i="16"/>
  <c r="P152" i="16"/>
  <c r="BI151" i="16"/>
  <c r="BH151" i="16"/>
  <c r="BG151" i="16"/>
  <c r="BE151" i="16"/>
  <c r="T151" i="16"/>
  <c r="R151" i="16"/>
  <c r="P151" i="16"/>
  <c r="BI150" i="16"/>
  <c r="BH150" i="16"/>
  <c r="BG150" i="16"/>
  <c r="BE150" i="16"/>
  <c r="T150" i="16"/>
  <c r="R150" i="16"/>
  <c r="P150" i="16"/>
  <c r="BI149" i="16"/>
  <c r="BH149" i="16"/>
  <c r="BG149" i="16"/>
  <c r="BE149" i="16"/>
  <c r="T149" i="16"/>
  <c r="R149" i="16"/>
  <c r="P149" i="16"/>
  <c r="BI148" i="16"/>
  <c r="BH148" i="16"/>
  <c r="BG148" i="16"/>
  <c r="BE148" i="16"/>
  <c r="T148" i="16"/>
  <c r="R148" i="16"/>
  <c r="P148" i="16"/>
  <c r="BI147" i="16"/>
  <c r="BH147" i="16"/>
  <c r="BG147" i="16"/>
  <c r="BE147" i="16"/>
  <c r="T147" i="16"/>
  <c r="R147" i="16"/>
  <c r="P147" i="16"/>
  <c r="BI146" i="16"/>
  <c r="BH146" i="16"/>
  <c r="BG146" i="16"/>
  <c r="BE146" i="16"/>
  <c r="T146" i="16"/>
  <c r="R146" i="16"/>
  <c r="P146" i="16"/>
  <c r="BI145" i="16"/>
  <c r="BH145" i="16"/>
  <c r="BG145" i="16"/>
  <c r="BE145" i="16"/>
  <c r="T145" i="16"/>
  <c r="R145" i="16"/>
  <c r="P145" i="16"/>
  <c r="BI144" i="16"/>
  <c r="BH144" i="16"/>
  <c r="BG144" i="16"/>
  <c r="BE144" i="16"/>
  <c r="T144" i="16"/>
  <c r="R144" i="16"/>
  <c r="P144" i="16"/>
  <c r="BI143" i="16"/>
  <c r="BH143" i="16"/>
  <c r="BG143" i="16"/>
  <c r="BE143" i="16"/>
  <c r="T143" i="16"/>
  <c r="R143" i="16"/>
  <c r="P143" i="16"/>
  <c r="BI142" i="16"/>
  <c r="BH142" i="16"/>
  <c r="BG142" i="16"/>
  <c r="BE142" i="16"/>
  <c r="T142" i="16"/>
  <c r="R142" i="16"/>
  <c r="P142" i="16"/>
  <c r="BI141" i="16"/>
  <c r="BH141" i="16"/>
  <c r="BG141" i="16"/>
  <c r="BE141" i="16"/>
  <c r="T141" i="16"/>
  <c r="R141" i="16"/>
  <c r="P141" i="16"/>
  <c r="BI140" i="16"/>
  <c r="BH140" i="16"/>
  <c r="BG140" i="16"/>
  <c r="BE140" i="16"/>
  <c r="T140" i="16"/>
  <c r="R140" i="16"/>
  <c r="P140" i="16"/>
  <c r="BI139" i="16"/>
  <c r="BH139" i="16"/>
  <c r="BG139" i="16"/>
  <c r="BE139" i="16"/>
  <c r="T139" i="16"/>
  <c r="R139" i="16"/>
  <c r="P139" i="16"/>
  <c r="BI138" i="16"/>
  <c r="BH138" i="16"/>
  <c r="BG138" i="16"/>
  <c r="BE138" i="16"/>
  <c r="T138" i="16"/>
  <c r="R138" i="16"/>
  <c r="P138" i="16"/>
  <c r="J132" i="16"/>
  <c r="J131" i="16"/>
  <c r="F131" i="16"/>
  <c r="F129" i="16"/>
  <c r="E127" i="16"/>
  <c r="J94" i="16"/>
  <c r="J93" i="16"/>
  <c r="F93" i="16"/>
  <c r="F91" i="16"/>
  <c r="E89" i="16"/>
  <c r="J20" i="16"/>
  <c r="E20" i="16"/>
  <c r="F132" i="16" s="1"/>
  <c r="J19" i="16"/>
  <c r="J14" i="16"/>
  <c r="J129" i="16" s="1"/>
  <c r="E7" i="16"/>
  <c r="E123" i="16"/>
  <c r="J39" i="15"/>
  <c r="J38" i="15"/>
  <c r="AY110" i="1" s="1"/>
  <c r="J37" i="15"/>
  <c r="AX110" i="1" s="1"/>
  <c r="BI219" i="15"/>
  <c r="BH219" i="15"/>
  <c r="BG219" i="15"/>
  <c r="BE219" i="15"/>
  <c r="T219" i="15"/>
  <c r="R219" i="15"/>
  <c r="P219" i="15"/>
  <c r="BI218" i="15"/>
  <c r="BH218" i="15"/>
  <c r="BG218" i="15"/>
  <c r="BE218" i="15"/>
  <c r="T218" i="15"/>
  <c r="R218" i="15"/>
  <c r="P218" i="15"/>
  <c r="BI216" i="15"/>
  <c r="BH216" i="15"/>
  <c r="BG216" i="15"/>
  <c r="BE216" i="15"/>
  <c r="T216" i="15"/>
  <c r="R216" i="15"/>
  <c r="P216" i="15"/>
  <c r="BI215" i="15"/>
  <c r="BH215" i="15"/>
  <c r="BG215" i="15"/>
  <c r="BE215" i="15"/>
  <c r="T215" i="15"/>
  <c r="R215" i="15"/>
  <c r="P215" i="15"/>
  <c r="BI213" i="15"/>
  <c r="BH213" i="15"/>
  <c r="BG213" i="15"/>
  <c r="BE213" i="15"/>
  <c r="T213" i="15"/>
  <c r="R213" i="15"/>
  <c r="P213" i="15"/>
  <c r="BI212" i="15"/>
  <c r="BH212" i="15"/>
  <c r="BG212" i="15"/>
  <c r="BE212" i="15"/>
  <c r="T212" i="15"/>
  <c r="R212" i="15"/>
  <c r="P212" i="15"/>
  <c r="BI210" i="15"/>
  <c r="BH210" i="15"/>
  <c r="BG210" i="15"/>
  <c r="BE210" i="15"/>
  <c r="T210" i="15"/>
  <c r="R210" i="15"/>
  <c r="P210" i="15"/>
  <c r="BI209" i="15"/>
  <c r="BH209" i="15"/>
  <c r="BG209" i="15"/>
  <c r="BE209" i="15"/>
  <c r="T209" i="15"/>
  <c r="R209" i="15"/>
  <c r="P209" i="15"/>
  <c r="BI208" i="15"/>
  <c r="BH208" i="15"/>
  <c r="BG208" i="15"/>
  <c r="BE208" i="15"/>
  <c r="T208" i="15"/>
  <c r="R208" i="15"/>
  <c r="P208" i="15"/>
  <c r="BI206" i="15"/>
  <c r="BH206" i="15"/>
  <c r="BG206" i="15"/>
  <c r="BE206" i="15"/>
  <c r="T206" i="15"/>
  <c r="R206" i="15"/>
  <c r="P206" i="15"/>
  <c r="BI205" i="15"/>
  <c r="BH205" i="15"/>
  <c r="BG205" i="15"/>
  <c r="BE205" i="15"/>
  <c r="T205" i="15"/>
  <c r="R205" i="15"/>
  <c r="P205" i="15"/>
  <c r="BI204" i="15"/>
  <c r="BH204" i="15"/>
  <c r="BG204" i="15"/>
  <c r="BE204" i="15"/>
  <c r="T204" i="15"/>
  <c r="R204" i="15"/>
  <c r="P204" i="15"/>
  <c r="BI203" i="15"/>
  <c r="BH203" i="15"/>
  <c r="BG203" i="15"/>
  <c r="BE203" i="15"/>
  <c r="T203" i="15"/>
  <c r="R203" i="15"/>
  <c r="P203" i="15"/>
  <c r="BI202" i="15"/>
  <c r="BH202" i="15"/>
  <c r="BG202" i="15"/>
  <c r="BE202" i="15"/>
  <c r="T202" i="15"/>
  <c r="R202" i="15"/>
  <c r="P202" i="15"/>
  <c r="BI201" i="15"/>
  <c r="BH201" i="15"/>
  <c r="BG201" i="15"/>
  <c r="BE201" i="15"/>
  <c r="T201" i="15"/>
  <c r="R201" i="15"/>
  <c r="P201" i="15"/>
  <c r="BI200" i="15"/>
  <c r="BH200" i="15"/>
  <c r="BG200" i="15"/>
  <c r="BE200" i="15"/>
  <c r="T200" i="15"/>
  <c r="R200" i="15"/>
  <c r="P200" i="15"/>
  <c r="BI198" i="15"/>
  <c r="BH198" i="15"/>
  <c r="BG198" i="15"/>
  <c r="BE198" i="15"/>
  <c r="T198" i="15"/>
  <c r="R198" i="15"/>
  <c r="P198" i="15"/>
  <c r="BI197" i="15"/>
  <c r="BH197" i="15"/>
  <c r="BG197" i="15"/>
  <c r="BE197" i="15"/>
  <c r="T197" i="15"/>
  <c r="R197" i="15"/>
  <c r="P197" i="15"/>
  <c r="BI194" i="15"/>
  <c r="BH194" i="15"/>
  <c r="BG194" i="15"/>
  <c r="BE194" i="15"/>
  <c r="T194" i="15"/>
  <c r="T193" i="15" s="1"/>
  <c r="R194" i="15"/>
  <c r="R193" i="15" s="1"/>
  <c r="P194" i="15"/>
  <c r="P193" i="15"/>
  <c r="BI192" i="15"/>
  <c r="BH192" i="15"/>
  <c r="BG192" i="15"/>
  <c r="BE192" i="15"/>
  <c r="T192" i="15"/>
  <c r="R192" i="15"/>
  <c r="P192" i="15"/>
  <c r="BI191" i="15"/>
  <c r="BH191" i="15"/>
  <c r="BG191" i="15"/>
  <c r="BE191" i="15"/>
  <c r="T191" i="15"/>
  <c r="R191" i="15"/>
  <c r="P191" i="15"/>
  <c r="BI190" i="15"/>
  <c r="BH190" i="15"/>
  <c r="BG190" i="15"/>
  <c r="BE190" i="15"/>
  <c r="T190" i="15"/>
  <c r="R190" i="15"/>
  <c r="P190" i="15"/>
  <c r="BI189" i="15"/>
  <c r="BH189" i="15"/>
  <c r="BG189" i="15"/>
  <c r="BE189" i="15"/>
  <c r="T189" i="15"/>
  <c r="R189" i="15"/>
  <c r="P189" i="15"/>
  <c r="BI188" i="15"/>
  <c r="BH188" i="15"/>
  <c r="BG188" i="15"/>
  <c r="BE188" i="15"/>
  <c r="T188" i="15"/>
  <c r="R188" i="15"/>
  <c r="P188" i="15"/>
  <c r="BI187" i="15"/>
  <c r="BH187" i="15"/>
  <c r="BG187" i="15"/>
  <c r="BE187" i="15"/>
  <c r="T187" i="15"/>
  <c r="R187" i="15"/>
  <c r="P187" i="15"/>
  <c r="BI186" i="15"/>
  <c r="BH186" i="15"/>
  <c r="BG186" i="15"/>
  <c r="BE186" i="15"/>
  <c r="T186" i="15"/>
  <c r="R186" i="15"/>
  <c r="P186" i="15"/>
  <c r="BI184" i="15"/>
  <c r="BH184" i="15"/>
  <c r="BG184" i="15"/>
  <c r="BE184" i="15"/>
  <c r="T184" i="15"/>
  <c r="R184" i="15"/>
  <c r="P184" i="15"/>
  <c r="BI183" i="15"/>
  <c r="BH183" i="15"/>
  <c r="BG183" i="15"/>
  <c r="BE183" i="15"/>
  <c r="T183" i="15"/>
  <c r="R183" i="15"/>
  <c r="P183" i="15"/>
  <c r="BI182" i="15"/>
  <c r="BH182" i="15"/>
  <c r="BG182" i="15"/>
  <c r="BE182" i="15"/>
  <c r="T182" i="15"/>
  <c r="R182" i="15"/>
  <c r="P182" i="15"/>
  <c r="BI181" i="15"/>
  <c r="BH181" i="15"/>
  <c r="BG181" i="15"/>
  <c r="BE181" i="15"/>
  <c r="T181" i="15"/>
  <c r="R181" i="15"/>
  <c r="P181" i="15"/>
  <c r="BI180" i="15"/>
  <c r="BH180" i="15"/>
  <c r="BG180" i="15"/>
  <c r="BE180" i="15"/>
  <c r="T180" i="15"/>
  <c r="R180" i="15"/>
  <c r="P180" i="15"/>
  <c r="BI178" i="15"/>
  <c r="BH178" i="15"/>
  <c r="BG178" i="15"/>
  <c r="BE178" i="15"/>
  <c r="T178" i="15"/>
  <c r="T177" i="15" s="1"/>
  <c r="R178" i="15"/>
  <c r="R177" i="15" s="1"/>
  <c r="P178" i="15"/>
  <c r="P177" i="15" s="1"/>
  <c r="BI176" i="15"/>
  <c r="BH176" i="15"/>
  <c r="BG176" i="15"/>
  <c r="BE176" i="15"/>
  <c r="T176" i="15"/>
  <c r="R176" i="15"/>
  <c r="P176" i="15"/>
  <c r="BI175" i="15"/>
  <c r="BH175" i="15"/>
  <c r="BG175" i="15"/>
  <c r="BE175" i="15"/>
  <c r="T175" i="15"/>
  <c r="R175" i="15"/>
  <c r="P175" i="15"/>
  <c r="BI174" i="15"/>
  <c r="BH174" i="15"/>
  <c r="BG174" i="15"/>
  <c r="BE174" i="15"/>
  <c r="T174" i="15"/>
  <c r="R174" i="15"/>
  <c r="P174" i="15"/>
  <c r="BI173" i="15"/>
  <c r="BH173" i="15"/>
  <c r="BG173" i="15"/>
  <c r="BE173" i="15"/>
  <c r="T173" i="15"/>
  <c r="R173" i="15"/>
  <c r="P173" i="15"/>
  <c r="BI170" i="15"/>
  <c r="BH170" i="15"/>
  <c r="BG170" i="15"/>
  <c r="BE170" i="15"/>
  <c r="T170" i="15"/>
  <c r="R170" i="15"/>
  <c r="P170" i="15"/>
  <c r="BI169" i="15"/>
  <c r="BH169" i="15"/>
  <c r="BG169" i="15"/>
  <c r="BE169" i="15"/>
  <c r="T169" i="15"/>
  <c r="R169" i="15"/>
  <c r="P169" i="15"/>
  <c r="BI168" i="15"/>
  <c r="BH168" i="15"/>
  <c r="BG168" i="15"/>
  <c r="BE168" i="15"/>
  <c r="T168" i="15"/>
  <c r="R168" i="15"/>
  <c r="P168" i="15"/>
  <c r="BI167" i="15"/>
  <c r="BH167" i="15"/>
  <c r="BG167" i="15"/>
  <c r="BE167" i="15"/>
  <c r="T167" i="15"/>
  <c r="R167" i="15"/>
  <c r="P167" i="15"/>
  <c r="BI166" i="15"/>
  <c r="BH166" i="15"/>
  <c r="BG166" i="15"/>
  <c r="BE166" i="15"/>
  <c r="T166" i="15"/>
  <c r="R166" i="15"/>
  <c r="P166" i="15"/>
  <c r="BI165" i="15"/>
  <c r="BH165" i="15"/>
  <c r="BG165" i="15"/>
  <c r="BE165" i="15"/>
  <c r="T165" i="15"/>
  <c r="R165" i="15"/>
  <c r="P165" i="15"/>
  <c r="BI164" i="15"/>
  <c r="BH164" i="15"/>
  <c r="BG164" i="15"/>
  <c r="BE164" i="15"/>
  <c r="T164" i="15"/>
  <c r="R164" i="15"/>
  <c r="P164" i="15"/>
  <c r="BI163" i="15"/>
  <c r="BH163" i="15"/>
  <c r="BG163" i="15"/>
  <c r="BE163" i="15"/>
  <c r="T163" i="15"/>
  <c r="R163" i="15"/>
  <c r="P163" i="15"/>
  <c r="BI162" i="15"/>
  <c r="BH162" i="15"/>
  <c r="BG162" i="15"/>
  <c r="BE162" i="15"/>
  <c r="T162" i="15"/>
  <c r="R162" i="15"/>
  <c r="P162" i="15"/>
  <c r="BI161" i="15"/>
  <c r="BH161" i="15"/>
  <c r="BG161" i="15"/>
  <c r="BE161" i="15"/>
  <c r="T161" i="15"/>
  <c r="R161" i="15"/>
  <c r="P161" i="15"/>
  <c r="BI160" i="15"/>
  <c r="BH160" i="15"/>
  <c r="BG160" i="15"/>
  <c r="BE160" i="15"/>
  <c r="T160" i="15"/>
  <c r="R160" i="15"/>
  <c r="P160" i="15"/>
  <c r="BI159" i="15"/>
  <c r="BH159" i="15"/>
  <c r="BG159" i="15"/>
  <c r="BE159" i="15"/>
  <c r="T159" i="15"/>
  <c r="R159" i="15"/>
  <c r="P159" i="15"/>
  <c r="BI158" i="15"/>
  <c r="BH158" i="15"/>
  <c r="BG158" i="15"/>
  <c r="BE158" i="15"/>
  <c r="T158" i="15"/>
  <c r="R158" i="15"/>
  <c r="P158" i="15"/>
  <c r="BI157" i="15"/>
  <c r="BH157" i="15"/>
  <c r="BG157" i="15"/>
  <c r="BE157" i="15"/>
  <c r="T157" i="15"/>
  <c r="R157" i="15"/>
  <c r="P157" i="15"/>
  <c r="BI155" i="15"/>
  <c r="BH155" i="15"/>
  <c r="BG155" i="15"/>
  <c r="BE155" i="15"/>
  <c r="T155" i="15"/>
  <c r="R155" i="15"/>
  <c r="P155" i="15"/>
  <c r="BI154" i="15"/>
  <c r="BH154" i="15"/>
  <c r="BG154" i="15"/>
  <c r="BE154" i="15"/>
  <c r="T154" i="15"/>
  <c r="R154" i="15"/>
  <c r="P154" i="15"/>
  <c r="BI153" i="15"/>
  <c r="BH153" i="15"/>
  <c r="BG153" i="15"/>
  <c r="BE153" i="15"/>
  <c r="T153" i="15"/>
  <c r="R153" i="15"/>
  <c r="P153" i="15"/>
  <c r="BI152" i="15"/>
  <c r="BH152" i="15"/>
  <c r="BG152" i="15"/>
  <c r="BE152" i="15"/>
  <c r="T152" i="15"/>
  <c r="R152" i="15"/>
  <c r="P152" i="15"/>
  <c r="BI151" i="15"/>
  <c r="BH151" i="15"/>
  <c r="BG151" i="15"/>
  <c r="BE151" i="15"/>
  <c r="T151" i="15"/>
  <c r="R151" i="15"/>
  <c r="P151" i="15"/>
  <c r="BI150" i="15"/>
  <c r="BH150" i="15"/>
  <c r="BG150" i="15"/>
  <c r="BE150" i="15"/>
  <c r="T150" i="15"/>
  <c r="R150" i="15"/>
  <c r="P150" i="15"/>
  <c r="BI149" i="15"/>
  <c r="BH149" i="15"/>
  <c r="BG149" i="15"/>
  <c r="BE149" i="15"/>
  <c r="T149" i="15"/>
  <c r="R149" i="15"/>
  <c r="P149" i="15"/>
  <c r="BI148" i="15"/>
  <c r="BH148" i="15"/>
  <c r="BG148" i="15"/>
  <c r="BE148" i="15"/>
  <c r="T148" i="15"/>
  <c r="R148" i="15"/>
  <c r="P148" i="15"/>
  <c r="BI147" i="15"/>
  <c r="BH147" i="15"/>
  <c r="BG147" i="15"/>
  <c r="BE147" i="15"/>
  <c r="T147" i="15"/>
  <c r="R147" i="15"/>
  <c r="P147" i="15"/>
  <c r="BI146" i="15"/>
  <c r="BH146" i="15"/>
  <c r="BG146" i="15"/>
  <c r="BE146" i="15"/>
  <c r="T146" i="15"/>
  <c r="R146" i="15"/>
  <c r="P146" i="15"/>
  <c r="BI145" i="15"/>
  <c r="BH145" i="15"/>
  <c r="BG145" i="15"/>
  <c r="BE145" i="15"/>
  <c r="T145" i="15"/>
  <c r="R145" i="15"/>
  <c r="P145" i="15"/>
  <c r="BI144" i="15"/>
  <c r="BH144" i="15"/>
  <c r="BG144" i="15"/>
  <c r="BE144" i="15"/>
  <c r="T144" i="15"/>
  <c r="R144" i="15"/>
  <c r="P144" i="15"/>
  <c r="BI143" i="15"/>
  <c r="BH143" i="15"/>
  <c r="BG143" i="15"/>
  <c r="BE143" i="15"/>
  <c r="T143" i="15"/>
  <c r="R143" i="15"/>
  <c r="P143" i="15"/>
  <c r="BI142" i="15"/>
  <c r="BH142" i="15"/>
  <c r="BG142" i="15"/>
  <c r="BE142" i="15"/>
  <c r="T142" i="15"/>
  <c r="R142" i="15"/>
  <c r="P142" i="15"/>
  <c r="BI141" i="15"/>
  <c r="BH141" i="15"/>
  <c r="BG141" i="15"/>
  <c r="BE141" i="15"/>
  <c r="T141" i="15"/>
  <c r="R141" i="15"/>
  <c r="P141" i="15"/>
  <c r="BI140" i="15"/>
  <c r="BH140" i="15"/>
  <c r="BG140" i="15"/>
  <c r="BE140" i="15"/>
  <c r="T140" i="15"/>
  <c r="R140" i="15"/>
  <c r="P140" i="15"/>
  <c r="BI139" i="15"/>
  <c r="BH139" i="15"/>
  <c r="BG139" i="15"/>
  <c r="BE139" i="15"/>
  <c r="T139" i="15"/>
  <c r="R139" i="15"/>
  <c r="P139" i="15"/>
  <c r="BI138" i="15"/>
  <c r="BH138" i="15"/>
  <c r="BG138" i="15"/>
  <c r="BE138" i="15"/>
  <c r="T138" i="15"/>
  <c r="R138" i="15"/>
  <c r="P138" i="15"/>
  <c r="BI137" i="15"/>
  <c r="BH137" i="15"/>
  <c r="BG137" i="15"/>
  <c r="BE137" i="15"/>
  <c r="T137" i="15"/>
  <c r="R137" i="15"/>
  <c r="P137" i="15"/>
  <c r="J132" i="15"/>
  <c r="J131" i="15"/>
  <c r="F131" i="15"/>
  <c r="F129" i="15"/>
  <c r="E127" i="15"/>
  <c r="J94" i="15"/>
  <c r="J93" i="15"/>
  <c r="F93" i="15"/>
  <c r="F91" i="15"/>
  <c r="E89" i="15"/>
  <c r="J20" i="15"/>
  <c r="E20" i="15"/>
  <c r="F94" i="15" s="1"/>
  <c r="J19" i="15"/>
  <c r="J14" i="15"/>
  <c r="J129" i="15" s="1"/>
  <c r="E7" i="15"/>
  <c r="E123" i="15"/>
  <c r="J39" i="14"/>
  <c r="J38" i="14"/>
  <c r="AY109" i="1" s="1"/>
  <c r="J37" i="14"/>
  <c r="AX109" i="1" s="1"/>
  <c r="BI202" i="14"/>
  <c r="BH202" i="14"/>
  <c r="BG202" i="14"/>
  <c r="BE202" i="14"/>
  <c r="T202" i="14"/>
  <c r="T201" i="14" s="1"/>
  <c r="R202" i="14"/>
  <c r="R201" i="14" s="1"/>
  <c r="P202" i="14"/>
  <c r="P201" i="14" s="1"/>
  <c r="BI200" i="14"/>
  <c r="BH200" i="14"/>
  <c r="BG200" i="14"/>
  <c r="BE200" i="14"/>
  <c r="T200" i="14"/>
  <c r="T199" i="14" s="1"/>
  <c r="T198" i="14" s="1"/>
  <c r="R200" i="14"/>
  <c r="R199" i="14"/>
  <c r="R198" i="14"/>
  <c r="P200" i="14"/>
  <c r="P199" i="14" s="1"/>
  <c r="P198" i="14" s="1"/>
  <c r="BI197" i="14"/>
  <c r="BH197" i="14"/>
  <c r="BG197" i="14"/>
  <c r="BE197" i="14"/>
  <c r="T197" i="14"/>
  <c r="R197" i="14"/>
  <c r="P197" i="14"/>
  <c r="BI196" i="14"/>
  <c r="BH196" i="14"/>
  <c r="BG196" i="14"/>
  <c r="BE196" i="14"/>
  <c r="T196" i="14"/>
  <c r="R196" i="14"/>
  <c r="P196" i="14"/>
  <c r="BI194" i="14"/>
  <c r="BH194" i="14"/>
  <c r="BG194" i="14"/>
  <c r="BE194" i="14"/>
  <c r="T194" i="14"/>
  <c r="R194" i="14"/>
  <c r="P194" i="14"/>
  <c r="BI193" i="14"/>
  <c r="BH193" i="14"/>
  <c r="BG193" i="14"/>
  <c r="BE193" i="14"/>
  <c r="T193" i="14"/>
  <c r="R193" i="14"/>
  <c r="P193" i="14"/>
  <c r="BI192" i="14"/>
  <c r="BH192" i="14"/>
  <c r="BG192" i="14"/>
  <c r="BE192" i="14"/>
  <c r="T192" i="14"/>
  <c r="R192" i="14"/>
  <c r="P192" i="14"/>
  <c r="BI190" i="14"/>
  <c r="BH190" i="14"/>
  <c r="BG190" i="14"/>
  <c r="BE190" i="14"/>
  <c r="T190" i="14"/>
  <c r="R190" i="14"/>
  <c r="P190" i="14"/>
  <c r="BI189" i="14"/>
  <c r="BH189" i="14"/>
  <c r="BG189" i="14"/>
  <c r="BE189" i="14"/>
  <c r="T189" i="14"/>
  <c r="R189" i="14"/>
  <c r="P189" i="14"/>
  <c r="BI187" i="14"/>
  <c r="BH187" i="14"/>
  <c r="BG187" i="14"/>
  <c r="BE187" i="14"/>
  <c r="T187" i="14"/>
  <c r="R187" i="14"/>
  <c r="P187" i="14"/>
  <c r="BI186" i="14"/>
  <c r="BH186" i="14"/>
  <c r="BG186" i="14"/>
  <c r="BE186" i="14"/>
  <c r="T186" i="14"/>
  <c r="R186" i="14"/>
  <c r="P186" i="14"/>
  <c r="BI184" i="14"/>
  <c r="BH184" i="14"/>
  <c r="BG184" i="14"/>
  <c r="BE184" i="14"/>
  <c r="T184" i="14"/>
  <c r="R184" i="14"/>
  <c r="P184" i="14"/>
  <c r="BI183" i="14"/>
  <c r="BH183" i="14"/>
  <c r="BG183" i="14"/>
  <c r="BE183" i="14"/>
  <c r="T183" i="14"/>
  <c r="R183" i="14"/>
  <c r="P183" i="14"/>
  <c r="BI182" i="14"/>
  <c r="BH182" i="14"/>
  <c r="BG182" i="14"/>
  <c r="BE182" i="14"/>
  <c r="T182" i="14"/>
  <c r="R182" i="14"/>
  <c r="P182" i="14"/>
  <c r="BI181" i="14"/>
  <c r="BH181" i="14"/>
  <c r="BG181" i="14"/>
  <c r="BE181" i="14"/>
  <c r="T181" i="14"/>
  <c r="R181" i="14"/>
  <c r="P181" i="14"/>
  <c r="BI180" i="14"/>
  <c r="BH180" i="14"/>
  <c r="BG180" i="14"/>
  <c r="BE180" i="14"/>
  <c r="T180" i="14"/>
  <c r="R180" i="14"/>
  <c r="P180" i="14"/>
  <c r="BI179" i="14"/>
  <c r="BH179" i="14"/>
  <c r="BG179" i="14"/>
  <c r="BE179" i="14"/>
  <c r="T179" i="14"/>
  <c r="R179" i="14"/>
  <c r="P179" i="14"/>
  <c r="BI178" i="14"/>
  <c r="BH178" i="14"/>
  <c r="BG178" i="14"/>
  <c r="BE178" i="14"/>
  <c r="T178" i="14"/>
  <c r="R178" i="14"/>
  <c r="P178" i="14"/>
  <c r="BI177" i="14"/>
  <c r="BH177" i="14"/>
  <c r="BG177" i="14"/>
  <c r="BE177" i="14"/>
  <c r="T177" i="14"/>
  <c r="R177" i="14"/>
  <c r="P177" i="14"/>
  <c r="BI176" i="14"/>
  <c r="BH176" i="14"/>
  <c r="BG176" i="14"/>
  <c r="BE176" i="14"/>
  <c r="T176" i="14"/>
  <c r="R176" i="14"/>
  <c r="P176" i="14"/>
  <c r="BI175" i="14"/>
  <c r="BH175" i="14"/>
  <c r="BG175" i="14"/>
  <c r="BE175" i="14"/>
  <c r="T175" i="14"/>
  <c r="R175" i="14"/>
  <c r="P175" i="14"/>
  <c r="BI174" i="14"/>
  <c r="BH174" i="14"/>
  <c r="BG174" i="14"/>
  <c r="BE174" i="14"/>
  <c r="T174" i="14"/>
  <c r="R174" i="14"/>
  <c r="P174" i="14"/>
  <c r="BI172" i="14"/>
  <c r="BH172" i="14"/>
  <c r="BG172" i="14"/>
  <c r="BE172" i="14"/>
  <c r="T172" i="14"/>
  <c r="T171" i="14"/>
  <c r="R172" i="14"/>
  <c r="R171" i="14"/>
  <c r="P172" i="14"/>
  <c r="P171" i="14" s="1"/>
  <c r="BI169" i="14"/>
  <c r="BH169" i="14"/>
  <c r="BG169" i="14"/>
  <c r="BE169" i="14"/>
  <c r="T169" i="14"/>
  <c r="T168" i="14" s="1"/>
  <c r="R169" i="14"/>
  <c r="R168" i="14"/>
  <c r="P169" i="14"/>
  <c r="P168" i="14" s="1"/>
  <c r="BI167" i="14"/>
  <c r="BH167" i="14"/>
  <c r="BG167" i="14"/>
  <c r="BE167" i="14"/>
  <c r="T167" i="14"/>
  <c r="R167" i="14"/>
  <c r="P167" i="14"/>
  <c r="BI166" i="14"/>
  <c r="BH166" i="14"/>
  <c r="BG166" i="14"/>
  <c r="BE166" i="14"/>
  <c r="T166" i="14"/>
  <c r="R166" i="14"/>
  <c r="P166" i="14"/>
  <c r="BI165" i="14"/>
  <c r="BH165" i="14"/>
  <c r="BG165" i="14"/>
  <c r="BE165" i="14"/>
  <c r="T165" i="14"/>
  <c r="R165" i="14"/>
  <c r="P165" i="14"/>
  <c r="BI164" i="14"/>
  <c r="BH164" i="14"/>
  <c r="BG164" i="14"/>
  <c r="BE164" i="14"/>
  <c r="T164" i="14"/>
  <c r="R164" i="14"/>
  <c r="P164" i="14"/>
  <c r="BI163" i="14"/>
  <c r="BH163" i="14"/>
  <c r="BG163" i="14"/>
  <c r="BE163" i="14"/>
  <c r="T163" i="14"/>
  <c r="R163" i="14"/>
  <c r="P163" i="14"/>
  <c r="BI162" i="14"/>
  <c r="BH162" i="14"/>
  <c r="BG162" i="14"/>
  <c r="BE162" i="14"/>
  <c r="T162" i="14"/>
  <c r="R162" i="14"/>
  <c r="P162" i="14"/>
  <c r="BI161" i="14"/>
  <c r="BH161" i="14"/>
  <c r="BG161" i="14"/>
  <c r="BE161" i="14"/>
  <c r="T161" i="14"/>
  <c r="R161" i="14"/>
  <c r="P161" i="14"/>
  <c r="BI160" i="14"/>
  <c r="BH160" i="14"/>
  <c r="BG160" i="14"/>
  <c r="BE160" i="14"/>
  <c r="T160" i="14"/>
  <c r="R160" i="14"/>
  <c r="P160" i="14"/>
  <c r="BI158" i="14"/>
  <c r="BH158" i="14"/>
  <c r="BG158" i="14"/>
  <c r="BE158" i="14"/>
  <c r="T158" i="14"/>
  <c r="T157" i="14" s="1"/>
  <c r="R158" i="14"/>
  <c r="R157" i="14" s="1"/>
  <c r="P158" i="14"/>
  <c r="P157" i="14"/>
  <c r="BI156" i="14"/>
  <c r="BH156" i="14"/>
  <c r="BG156" i="14"/>
  <c r="BE156" i="14"/>
  <c r="T156" i="14"/>
  <c r="R156" i="14"/>
  <c r="P156" i="14"/>
  <c r="BI155" i="14"/>
  <c r="BH155" i="14"/>
  <c r="BG155" i="14"/>
  <c r="BE155" i="14"/>
  <c r="T155" i="14"/>
  <c r="R155" i="14"/>
  <c r="P155" i="14"/>
  <c r="BI154" i="14"/>
  <c r="BH154" i="14"/>
  <c r="BG154" i="14"/>
  <c r="BE154" i="14"/>
  <c r="T154" i="14"/>
  <c r="R154" i="14"/>
  <c r="P154" i="14"/>
  <c r="BI153" i="14"/>
  <c r="BH153" i="14"/>
  <c r="BG153" i="14"/>
  <c r="BE153" i="14"/>
  <c r="T153" i="14"/>
  <c r="R153" i="14"/>
  <c r="P153" i="14"/>
  <c r="BI151" i="14"/>
  <c r="BH151" i="14"/>
  <c r="BG151" i="14"/>
  <c r="BE151" i="14"/>
  <c r="T151" i="14"/>
  <c r="R151" i="14"/>
  <c r="P151" i="14"/>
  <c r="BI150" i="14"/>
  <c r="BH150" i="14"/>
  <c r="BG150" i="14"/>
  <c r="BE150" i="14"/>
  <c r="T150" i="14"/>
  <c r="R150" i="14"/>
  <c r="P150" i="14"/>
  <c r="BI149" i="14"/>
  <c r="BH149" i="14"/>
  <c r="BG149" i="14"/>
  <c r="BE149" i="14"/>
  <c r="T149" i="14"/>
  <c r="R149" i="14"/>
  <c r="P149" i="14"/>
  <c r="BI148" i="14"/>
  <c r="BH148" i="14"/>
  <c r="BG148" i="14"/>
  <c r="BE148" i="14"/>
  <c r="T148" i="14"/>
  <c r="R148" i="14"/>
  <c r="P148" i="14"/>
  <c r="BI147" i="14"/>
  <c r="BH147" i="14"/>
  <c r="BG147" i="14"/>
  <c r="BE147" i="14"/>
  <c r="T147" i="14"/>
  <c r="R147" i="14"/>
  <c r="P147" i="14"/>
  <c r="BI146" i="14"/>
  <c r="BH146" i="14"/>
  <c r="BG146" i="14"/>
  <c r="BE146" i="14"/>
  <c r="T146" i="14"/>
  <c r="R146" i="14"/>
  <c r="P146" i="14"/>
  <c r="BI144" i="14"/>
  <c r="BH144" i="14"/>
  <c r="BG144" i="14"/>
  <c r="BE144" i="14"/>
  <c r="T144" i="14"/>
  <c r="R144" i="14"/>
  <c r="P144" i="14"/>
  <c r="BI143" i="14"/>
  <c r="BH143" i="14"/>
  <c r="BG143" i="14"/>
  <c r="BE143" i="14"/>
  <c r="T143" i="14"/>
  <c r="R143" i="14"/>
  <c r="P143" i="14"/>
  <c r="BI142" i="14"/>
  <c r="BH142" i="14"/>
  <c r="BG142" i="14"/>
  <c r="BE142" i="14"/>
  <c r="T142" i="14"/>
  <c r="R142" i="14"/>
  <c r="P142" i="14"/>
  <c r="BI141" i="14"/>
  <c r="BH141" i="14"/>
  <c r="BG141" i="14"/>
  <c r="BE141" i="14"/>
  <c r="T141" i="14"/>
  <c r="R141" i="14"/>
  <c r="P141" i="14"/>
  <c r="BI140" i="14"/>
  <c r="BH140" i="14"/>
  <c r="BG140" i="14"/>
  <c r="BE140" i="14"/>
  <c r="T140" i="14"/>
  <c r="R140" i="14"/>
  <c r="P140" i="14"/>
  <c r="J134" i="14"/>
  <c r="J133" i="14"/>
  <c r="F133" i="14"/>
  <c r="F131" i="14"/>
  <c r="E129" i="14"/>
  <c r="J94" i="14"/>
  <c r="J93" i="14"/>
  <c r="F93" i="14"/>
  <c r="F91" i="14"/>
  <c r="E89" i="14"/>
  <c r="J20" i="14"/>
  <c r="E20" i="14"/>
  <c r="F94" i="14" s="1"/>
  <c r="J19" i="14"/>
  <c r="J14" i="14"/>
  <c r="J131" i="14" s="1"/>
  <c r="E7" i="14"/>
  <c r="E85" i="14" s="1"/>
  <c r="J39" i="13"/>
  <c r="J38" i="13"/>
  <c r="AY108" i="1"/>
  <c r="J37" i="13"/>
  <c r="AX108" i="1" s="1"/>
  <c r="BI202" i="13"/>
  <c r="BH202" i="13"/>
  <c r="BG202" i="13"/>
  <c r="BE202" i="13"/>
  <c r="T202" i="13"/>
  <c r="T201" i="13"/>
  <c r="R202" i="13"/>
  <c r="R201" i="13" s="1"/>
  <c r="P202" i="13"/>
  <c r="P201" i="13"/>
  <c r="BI200" i="13"/>
  <c r="BH200" i="13"/>
  <c r="BG200" i="13"/>
  <c r="BE200" i="13"/>
  <c r="T200" i="13"/>
  <c r="T199" i="13" s="1"/>
  <c r="T198" i="13" s="1"/>
  <c r="R200" i="13"/>
  <c r="R199" i="13" s="1"/>
  <c r="R198" i="13" s="1"/>
  <c r="P200" i="13"/>
  <c r="P199" i="13"/>
  <c r="P198" i="13" s="1"/>
  <c r="BI197" i="13"/>
  <c r="BH197" i="13"/>
  <c r="BG197" i="13"/>
  <c r="BE197" i="13"/>
  <c r="T197" i="13"/>
  <c r="R197" i="13"/>
  <c r="P197" i="13"/>
  <c r="BI196" i="13"/>
  <c r="BH196" i="13"/>
  <c r="BG196" i="13"/>
  <c r="BE196" i="13"/>
  <c r="T196" i="13"/>
  <c r="R196" i="13"/>
  <c r="P196" i="13"/>
  <c r="BI194" i="13"/>
  <c r="BH194" i="13"/>
  <c r="BG194" i="13"/>
  <c r="BE194" i="13"/>
  <c r="T194" i="13"/>
  <c r="R194" i="13"/>
  <c r="P194" i="13"/>
  <c r="BI193" i="13"/>
  <c r="BH193" i="13"/>
  <c r="BG193" i="13"/>
  <c r="BE193" i="13"/>
  <c r="T193" i="13"/>
  <c r="R193" i="13"/>
  <c r="P193" i="13"/>
  <c r="BI192" i="13"/>
  <c r="BH192" i="13"/>
  <c r="BG192" i="13"/>
  <c r="BE192" i="13"/>
  <c r="T192" i="13"/>
  <c r="R192" i="13"/>
  <c r="P192" i="13"/>
  <c r="BI190" i="13"/>
  <c r="BH190" i="13"/>
  <c r="BG190" i="13"/>
  <c r="BE190" i="13"/>
  <c r="T190" i="13"/>
  <c r="R190" i="13"/>
  <c r="P190" i="13"/>
  <c r="BI189" i="13"/>
  <c r="BH189" i="13"/>
  <c r="BG189" i="13"/>
  <c r="BE189" i="13"/>
  <c r="T189" i="13"/>
  <c r="R189" i="13"/>
  <c r="P189" i="13"/>
  <c r="BI187" i="13"/>
  <c r="BH187" i="13"/>
  <c r="BG187" i="13"/>
  <c r="BE187" i="13"/>
  <c r="T187" i="13"/>
  <c r="R187" i="13"/>
  <c r="P187" i="13"/>
  <c r="BI186" i="13"/>
  <c r="BH186" i="13"/>
  <c r="BG186" i="13"/>
  <c r="BE186" i="13"/>
  <c r="T186" i="13"/>
  <c r="R186" i="13"/>
  <c r="P186" i="13"/>
  <c r="BI184" i="13"/>
  <c r="BH184" i="13"/>
  <c r="BG184" i="13"/>
  <c r="BE184" i="13"/>
  <c r="T184" i="13"/>
  <c r="R184" i="13"/>
  <c r="P184" i="13"/>
  <c r="BI183" i="13"/>
  <c r="BH183" i="13"/>
  <c r="BG183" i="13"/>
  <c r="BE183" i="13"/>
  <c r="T183" i="13"/>
  <c r="R183" i="13"/>
  <c r="P183" i="13"/>
  <c r="BI182" i="13"/>
  <c r="BH182" i="13"/>
  <c r="BG182" i="13"/>
  <c r="BE182" i="13"/>
  <c r="T182" i="13"/>
  <c r="R182" i="13"/>
  <c r="P182" i="13"/>
  <c r="BI181" i="13"/>
  <c r="BH181" i="13"/>
  <c r="BG181" i="13"/>
  <c r="BE181" i="13"/>
  <c r="T181" i="13"/>
  <c r="R181" i="13"/>
  <c r="P181" i="13"/>
  <c r="BI180" i="13"/>
  <c r="BH180" i="13"/>
  <c r="BG180" i="13"/>
  <c r="BE180" i="13"/>
  <c r="T180" i="13"/>
  <c r="R180" i="13"/>
  <c r="P180" i="13"/>
  <c r="BI179" i="13"/>
  <c r="BH179" i="13"/>
  <c r="BG179" i="13"/>
  <c r="BE179" i="13"/>
  <c r="T179" i="13"/>
  <c r="R179" i="13"/>
  <c r="P179" i="13"/>
  <c r="BI178" i="13"/>
  <c r="BH178" i="13"/>
  <c r="BG178" i="13"/>
  <c r="BE178" i="13"/>
  <c r="T178" i="13"/>
  <c r="R178" i="13"/>
  <c r="P178" i="13"/>
  <c r="BI177" i="13"/>
  <c r="BH177" i="13"/>
  <c r="BG177" i="13"/>
  <c r="BE177" i="13"/>
  <c r="T177" i="13"/>
  <c r="R177" i="13"/>
  <c r="P177" i="13"/>
  <c r="BI176" i="13"/>
  <c r="BH176" i="13"/>
  <c r="BG176" i="13"/>
  <c r="BE176" i="13"/>
  <c r="T176" i="13"/>
  <c r="R176" i="13"/>
  <c r="P176" i="13"/>
  <c r="BI175" i="13"/>
  <c r="BH175" i="13"/>
  <c r="BG175" i="13"/>
  <c r="BE175" i="13"/>
  <c r="T175" i="13"/>
  <c r="R175" i="13"/>
  <c r="P175" i="13"/>
  <c r="BI174" i="13"/>
  <c r="BH174" i="13"/>
  <c r="BG174" i="13"/>
  <c r="BE174" i="13"/>
  <c r="T174" i="13"/>
  <c r="R174" i="13"/>
  <c r="P174" i="13"/>
  <c r="BI172" i="13"/>
  <c r="BH172" i="13"/>
  <c r="BG172" i="13"/>
  <c r="BE172" i="13"/>
  <c r="T172" i="13"/>
  <c r="T171" i="13" s="1"/>
  <c r="R172" i="13"/>
  <c r="R171" i="13"/>
  <c r="P172" i="13"/>
  <c r="P171" i="13" s="1"/>
  <c r="BI169" i="13"/>
  <c r="BH169" i="13"/>
  <c r="BG169" i="13"/>
  <c r="BE169" i="13"/>
  <c r="T169" i="13"/>
  <c r="T168" i="13" s="1"/>
  <c r="R169" i="13"/>
  <c r="R168" i="13" s="1"/>
  <c r="P169" i="13"/>
  <c r="P168" i="13" s="1"/>
  <c r="BI167" i="13"/>
  <c r="BH167" i="13"/>
  <c r="BG167" i="13"/>
  <c r="BE167" i="13"/>
  <c r="T167" i="13"/>
  <c r="R167" i="13"/>
  <c r="P167" i="13"/>
  <c r="BI166" i="13"/>
  <c r="BH166" i="13"/>
  <c r="BG166" i="13"/>
  <c r="BE166" i="13"/>
  <c r="T166" i="13"/>
  <c r="R166" i="13"/>
  <c r="P166" i="13"/>
  <c r="BI165" i="13"/>
  <c r="BH165" i="13"/>
  <c r="BG165" i="13"/>
  <c r="BE165" i="13"/>
  <c r="T165" i="13"/>
  <c r="R165" i="13"/>
  <c r="P165" i="13"/>
  <c r="BI164" i="13"/>
  <c r="BH164" i="13"/>
  <c r="BG164" i="13"/>
  <c r="BE164" i="13"/>
  <c r="T164" i="13"/>
  <c r="R164" i="13"/>
  <c r="P164" i="13"/>
  <c r="BI163" i="13"/>
  <c r="BH163" i="13"/>
  <c r="BG163" i="13"/>
  <c r="BE163" i="13"/>
  <c r="T163" i="13"/>
  <c r="R163" i="13"/>
  <c r="P163" i="13"/>
  <c r="BI162" i="13"/>
  <c r="BH162" i="13"/>
  <c r="BG162" i="13"/>
  <c r="BE162" i="13"/>
  <c r="T162" i="13"/>
  <c r="R162" i="13"/>
  <c r="P162" i="13"/>
  <c r="BI161" i="13"/>
  <c r="BH161" i="13"/>
  <c r="BG161" i="13"/>
  <c r="BE161" i="13"/>
  <c r="T161" i="13"/>
  <c r="R161" i="13"/>
  <c r="P161" i="13"/>
  <c r="BI160" i="13"/>
  <c r="BH160" i="13"/>
  <c r="BG160" i="13"/>
  <c r="BE160" i="13"/>
  <c r="T160" i="13"/>
  <c r="R160" i="13"/>
  <c r="P160" i="13"/>
  <c r="BI158" i="13"/>
  <c r="BH158" i="13"/>
  <c r="BG158" i="13"/>
  <c r="BE158" i="13"/>
  <c r="T158" i="13"/>
  <c r="T157" i="13"/>
  <c r="R158" i="13"/>
  <c r="R157" i="13" s="1"/>
  <c r="P158" i="13"/>
  <c r="P157" i="13" s="1"/>
  <c r="BI156" i="13"/>
  <c r="BH156" i="13"/>
  <c r="BG156" i="13"/>
  <c r="BE156" i="13"/>
  <c r="T156" i="13"/>
  <c r="R156" i="13"/>
  <c r="P156" i="13"/>
  <c r="BI155" i="13"/>
  <c r="BH155" i="13"/>
  <c r="BG155" i="13"/>
  <c r="BE155" i="13"/>
  <c r="T155" i="13"/>
  <c r="R155" i="13"/>
  <c r="P155" i="13"/>
  <c r="BI154" i="13"/>
  <c r="BH154" i="13"/>
  <c r="BG154" i="13"/>
  <c r="BE154" i="13"/>
  <c r="T154" i="13"/>
  <c r="R154" i="13"/>
  <c r="P154" i="13"/>
  <c r="BI153" i="13"/>
  <c r="BH153" i="13"/>
  <c r="BG153" i="13"/>
  <c r="BE153" i="13"/>
  <c r="T153" i="13"/>
  <c r="R153" i="13"/>
  <c r="P153" i="13"/>
  <c r="BI151" i="13"/>
  <c r="BH151" i="13"/>
  <c r="BG151" i="13"/>
  <c r="BE151" i="13"/>
  <c r="T151" i="13"/>
  <c r="R151" i="13"/>
  <c r="P151" i="13"/>
  <c r="BI150" i="13"/>
  <c r="BH150" i="13"/>
  <c r="BG150" i="13"/>
  <c r="BE150" i="13"/>
  <c r="T150" i="13"/>
  <c r="R150" i="13"/>
  <c r="P150" i="13"/>
  <c r="BI149" i="13"/>
  <c r="BH149" i="13"/>
  <c r="BG149" i="13"/>
  <c r="BE149" i="13"/>
  <c r="T149" i="13"/>
  <c r="R149" i="13"/>
  <c r="P149" i="13"/>
  <c r="BI148" i="13"/>
  <c r="BH148" i="13"/>
  <c r="BG148" i="13"/>
  <c r="BE148" i="13"/>
  <c r="T148" i="13"/>
  <c r="R148" i="13"/>
  <c r="P148" i="13"/>
  <c r="BI147" i="13"/>
  <c r="BH147" i="13"/>
  <c r="BG147" i="13"/>
  <c r="BE147" i="13"/>
  <c r="T147" i="13"/>
  <c r="R147" i="13"/>
  <c r="P147" i="13"/>
  <c r="BI146" i="13"/>
  <c r="BH146" i="13"/>
  <c r="BG146" i="13"/>
  <c r="BE146" i="13"/>
  <c r="T146" i="13"/>
  <c r="R146" i="13"/>
  <c r="P146" i="13"/>
  <c r="BI144" i="13"/>
  <c r="BH144" i="13"/>
  <c r="BG144" i="13"/>
  <c r="BE144" i="13"/>
  <c r="T144" i="13"/>
  <c r="R144" i="13"/>
  <c r="P144" i="13"/>
  <c r="BI143" i="13"/>
  <c r="BH143" i="13"/>
  <c r="BG143" i="13"/>
  <c r="BE143" i="13"/>
  <c r="T143" i="13"/>
  <c r="R143" i="13"/>
  <c r="P143" i="13"/>
  <c r="BI142" i="13"/>
  <c r="BH142" i="13"/>
  <c r="BG142" i="13"/>
  <c r="BE142" i="13"/>
  <c r="T142" i="13"/>
  <c r="R142" i="13"/>
  <c r="P142" i="13"/>
  <c r="BI141" i="13"/>
  <c r="BH141" i="13"/>
  <c r="BG141" i="13"/>
  <c r="BE141" i="13"/>
  <c r="T141" i="13"/>
  <c r="R141" i="13"/>
  <c r="P141" i="13"/>
  <c r="BI140" i="13"/>
  <c r="BH140" i="13"/>
  <c r="BG140" i="13"/>
  <c r="BE140" i="13"/>
  <c r="T140" i="13"/>
  <c r="R140" i="13"/>
  <c r="P140" i="13"/>
  <c r="J134" i="13"/>
  <c r="J133" i="13"/>
  <c r="F133" i="13"/>
  <c r="F131" i="13"/>
  <c r="E129" i="13"/>
  <c r="J94" i="13"/>
  <c r="J93" i="13"/>
  <c r="F93" i="13"/>
  <c r="F91" i="13"/>
  <c r="E89" i="13"/>
  <c r="J20" i="13"/>
  <c r="E20" i="13"/>
  <c r="F134" i="13" s="1"/>
  <c r="J19" i="13"/>
  <c r="J14" i="13"/>
  <c r="J91" i="13" s="1"/>
  <c r="E7" i="13"/>
  <c r="E125" i="13" s="1"/>
  <c r="J267" i="12"/>
  <c r="J39" i="12"/>
  <c r="J38" i="12"/>
  <c r="AY107" i="1"/>
  <c r="J37" i="12"/>
  <c r="AX107" i="1" s="1"/>
  <c r="BI307" i="12"/>
  <c r="BH307" i="12"/>
  <c r="BG307" i="12"/>
  <c r="BE307" i="12"/>
  <c r="T307" i="12"/>
  <c r="R307" i="12"/>
  <c r="P307" i="12"/>
  <c r="BI306" i="12"/>
  <c r="BH306" i="12"/>
  <c r="BG306" i="12"/>
  <c r="BE306" i="12"/>
  <c r="T306" i="12"/>
  <c r="R306" i="12"/>
  <c r="P306" i="12"/>
  <c r="BI305" i="12"/>
  <c r="BH305" i="12"/>
  <c r="BG305" i="12"/>
  <c r="BE305" i="12"/>
  <c r="T305" i="12"/>
  <c r="R305" i="12"/>
  <c r="P305" i="12"/>
  <c r="BI304" i="12"/>
  <c r="BH304" i="12"/>
  <c r="BG304" i="12"/>
  <c r="BE304" i="12"/>
  <c r="T304" i="12"/>
  <c r="R304" i="12"/>
  <c r="P304" i="12"/>
  <c r="BI302" i="12"/>
  <c r="BH302" i="12"/>
  <c r="BG302" i="12"/>
  <c r="BE302" i="12"/>
  <c r="T302" i="12"/>
  <c r="R302" i="12"/>
  <c r="P302" i="12"/>
  <c r="BI301" i="12"/>
  <c r="BH301" i="12"/>
  <c r="BG301" i="12"/>
  <c r="BE301" i="12"/>
  <c r="T301" i="12"/>
  <c r="R301" i="12"/>
  <c r="P301" i="12"/>
  <c r="BI299" i="12"/>
  <c r="BH299" i="12"/>
  <c r="BG299" i="12"/>
  <c r="BE299" i="12"/>
  <c r="T299" i="12"/>
  <c r="T298" i="12" s="1"/>
  <c r="R299" i="12"/>
  <c r="R298" i="12"/>
  <c r="P299" i="12"/>
  <c r="P298" i="12"/>
  <c r="BI296" i="12"/>
  <c r="BH296" i="12"/>
  <c r="BG296" i="12"/>
  <c r="BE296" i="12"/>
  <c r="T296" i="12"/>
  <c r="R296" i="12"/>
  <c r="P296" i="12"/>
  <c r="BI295" i="12"/>
  <c r="BH295" i="12"/>
  <c r="BG295" i="12"/>
  <c r="BE295" i="12"/>
  <c r="T295" i="12"/>
  <c r="R295" i="12"/>
  <c r="P295" i="12"/>
  <c r="BI293" i="12"/>
  <c r="BH293" i="12"/>
  <c r="BG293" i="12"/>
  <c r="BE293" i="12"/>
  <c r="T293" i="12"/>
  <c r="R293" i="12"/>
  <c r="P293" i="12"/>
  <c r="BI292" i="12"/>
  <c r="BH292" i="12"/>
  <c r="BG292" i="12"/>
  <c r="BE292" i="12"/>
  <c r="T292" i="12"/>
  <c r="R292" i="12"/>
  <c r="P292" i="12"/>
  <c r="BI291" i="12"/>
  <c r="BH291" i="12"/>
  <c r="BG291" i="12"/>
  <c r="BE291" i="12"/>
  <c r="T291" i="12"/>
  <c r="R291" i="12"/>
  <c r="P291" i="12"/>
  <c r="BI290" i="12"/>
  <c r="BH290" i="12"/>
  <c r="BG290" i="12"/>
  <c r="BE290" i="12"/>
  <c r="T290" i="12"/>
  <c r="R290" i="12"/>
  <c r="P290" i="12"/>
  <c r="BI288" i="12"/>
  <c r="BH288" i="12"/>
  <c r="BG288" i="12"/>
  <c r="BE288" i="12"/>
  <c r="T288" i="12"/>
  <c r="R288" i="12"/>
  <c r="P288" i="12"/>
  <c r="BI287" i="12"/>
  <c r="BH287" i="12"/>
  <c r="BG287" i="12"/>
  <c r="BE287" i="12"/>
  <c r="T287" i="12"/>
  <c r="R287" i="12"/>
  <c r="P287" i="12"/>
  <c r="BI285" i="12"/>
  <c r="BH285" i="12"/>
  <c r="BG285" i="12"/>
  <c r="BE285" i="12"/>
  <c r="T285" i="12"/>
  <c r="R285" i="12"/>
  <c r="P285" i="12"/>
  <c r="BI284" i="12"/>
  <c r="BH284" i="12"/>
  <c r="BG284" i="12"/>
  <c r="BE284" i="12"/>
  <c r="T284" i="12"/>
  <c r="R284" i="12"/>
  <c r="P284" i="12"/>
  <c r="BI283" i="12"/>
  <c r="BH283" i="12"/>
  <c r="BG283" i="12"/>
  <c r="BE283" i="12"/>
  <c r="T283" i="12"/>
  <c r="R283" i="12"/>
  <c r="P283" i="12"/>
  <c r="BI282" i="12"/>
  <c r="BH282" i="12"/>
  <c r="BG282" i="12"/>
  <c r="BE282" i="12"/>
  <c r="T282" i="12"/>
  <c r="R282" i="12"/>
  <c r="P282" i="12"/>
  <c r="BI281" i="12"/>
  <c r="BH281" i="12"/>
  <c r="BG281" i="12"/>
  <c r="BE281" i="12"/>
  <c r="T281" i="12"/>
  <c r="R281" i="12"/>
  <c r="P281" i="12"/>
  <c r="BI279" i="12"/>
  <c r="BH279" i="12"/>
  <c r="BG279" i="12"/>
  <c r="BE279" i="12"/>
  <c r="T279" i="12"/>
  <c r="R279" i="12"/>
  <c r="P279" i="12"/>
  <c r="BI278" i="12"/>
  <c r="BH278" i="12"/>
  <c r="BG278" i="12"/>
  <c r="BE278" i="12"/>
  <c r="T278" i="12"/>
  <c r="R278" i="12"/>
  <c r="P278" i="12"/>
  <c r="BI277" i="12"/>
  <c r="BH277" i="12"/>
  <c r="BG277" i="12"/>
  <c r="BE277" i="12"/>
  <c r="T277" i="12"/>
  <c r="R277" i="12"/>
  <c r="P277" i="12"/>
  <c r="BI276" i="12"/>
  <c r="BH276" i="12"/>
  <c r="BG276" i="12"/>
  <c r="BE276" i="12"/>
  <c r="T276" i="12"/>
  <c r="R276" i="12"/>
  <c r="P276" i="12"/>
  <c r="BI275" i="12"/>
  <c r="BH275" i="12"/>
  <c r="BG275" i="12"/>
  <c r="BE275" i="12"/>
  <c r="T275" i="12"/>
  <c r="R275" i="12"/>
  <c r="P275" i="12"/>
  <c r="BI274" i="12"/>
  <c r="BH274" i="12"/>
  <c r="BG274" i="12"/>
  <c r="BE274" i="12"/>
  <c r="T274" i="12"/>
  <c r="R274" i="12"/>
  <c r="P274" i="12"/>
  <c r="BI272" i="12"/>
  <c r="BH272" i="12"/>
  <c r="BG272" i="12"/>
  <c r="BE272" i="12"/>
  <c r="T272" i="12"/>
  <c r="R272" i="12"/>
  <c r="P272" i="12"/>
  <c r="BI271" i="12"/>
  <c r="BH271" i="12"/>
  <c r="BG271" i="12"/>
  <c r="BE271" i="12"/>
  <c r="T271" i="12"/>
  <c r="R271" i="12"/>
  <c r="P271" i="12"/>
  <c r="BI270" i="12"/>
  <c r="BH270" i="12"/>
  <c r="BG270" i="12"/>
  <c r="BE270" i="12"/>
  <c r="T270" i="12"/>
  <c r="R270" i="12"/>
  <c r="P270" i="12"/>
  <c r="BI269" i="12"/>
  <c r="BH269" i="12"/>
  <c r="BG269" i="12"/>
  <c r="BE269" i="12"/>
  <c r="T269" i="12"/>
  <c r="R269" i="12"/>
  <c r="P269" i="12"/>
  <c r="J110" i="12"/>
  <c r="BI266" i="12"/>
  <c r="BH266" i="12"/>
  <c r="BG266" i="12"/>
  <c r="BE266" i="12"/>
  <c r="T266" i="12"/>
  <c r="R266" i="12"/>
  <c r="P266" i="12"/>
  <c r="BI265" i="12"/>
  <c r="BH265" i="12"/>
  <c r="BG265" i="12"/>
  <c r="BE265" i="12"/>
  <c r="T265" i="12"/>
  <c r="R265" i="12"/>
  <c r="P265" i="12"/>
  <c r="BI262" i="12"/>
  <c r="BH262" i="12"/>
  <c r="BG262" i="12"/>
  <c r="BE262" i="12"/>
  <c r="T262" i="12"/>
  <c r="R262" i="12"/>
  <c r="P262" i="12"/>
  <c r="BI261" i="12"/>
  <c r="BH261" i="12"/>
  <c r="BG261" i="12"/>
  <c r="BE261" i="12"/>
  <c r="T261" i="12"/>
  <c r="R261" i="12"/>
  <c r="P261" i="12"/>
  <c r="BI259" i="12"/>
  <c r="BH259" i="12"/>
  <c r="BG259" i="12"/>
  <c r="BE259" i="12"/>
  <c r="T259" i="12"/>
  <c r="R259" i="12"/>
  <c r="P259" i="12"/>
  <c r="BI258" i="12"/>
  <c r="BH258" i="12"/>
  <c r="BG258" i="12"/>
  <c r="BE258" i="12"/>
  <c r="T258" i="12"/>
  <c r="R258" i="12"/>
  <c r="P258" i="12"/>
  <c r="BI257" i="12"/>
  <c r="BH257" i="12"/>
  <c r="BG257" i="12"/>
  <c r="BE257" i="12"/>
  <c r="T257" i="12"/>
  <c r="R257" i="12"/>
  <c r="P257" i="12"/>
  <c r="BI256" i="12"/>
  <c r="BH256" i="12"/>
  <c r="BG256" i="12"/>
  <c r="BE256" i="12"/>
  <c r="T256" i="12"/>
  <c r="R256" i="12"/>
  <c r="P256" i="12"/>
  <c r="BI255" i="12"/>
  <c r="BH255" i="12"/>
  <c r="BG255" i="12"/>
  <c r="BE255" i="12"/>
  <c r="T255" i="12"/>
  <c r="R255" i="12"/>
  <c r="P255" i="12"/>
  <c r="BI254" i="12"/>
  <c r="BH254" i="12"/>
  <c r="BG254" i="12"/>
  <c r="BE254" i="12"/>
  <c r="T254" i="12"/>
  <c r="R254" i="12"/>
  <c r="P254" i="12"/>
  <c r="BI253" i="12"/>
  <c r="BH253" i="12"/>
  <c r="BG253" i="12"/>
  <c r="BE253" i="12"/>
  <c r="T253" i="12"/>
  <c r="R253" i="12"/>
  <c r="P253" i="12"/>
  <c r="BI252" i="12"/>
  <c r="BH252" i="12"/>
  <c r="BG252" i="12"/>
  <c r="BE252" i="12"/>
  <c r="T252" i="12"/>
  <c r="R252" i="12"/>
  <c r="P252" i="12"/>
  <c r="BI251" i="12"/>
  <c r="BH251" i="12"/>
  <c r="BG251" i="12"/>
  <c r="BE251" i="12"/>
  <c r="T251" i="12"/>
  <c r="R251" i="12"/>
  <c r="P251" i="12"/>
  <c r="BI250" i="12"/>
  <c r="BH250" i="12"/>
  <c r="BG250" i="12"/>
  <c r="BE250" i="12"/>
  <c r="T250" i="12"/>
  <c r="R250" i="12"/>
  <c r="P250" i="12"/>
  <c r="BI249" i="12"/>
  <c r="BH249" i="12"/>
  <c r="BG249" i="12"/>
  <c r="BE249" i="12"/>
  <c r="T249" i="12"/>
  <c r="R249" i="12"/>
  <c r="P249" i="12"/>
  <c r="BI248" i="12"/>
  <c r="BH248" i="12"/>
  <c r="BG248" i="12"/>
  <c r="BE248" i="12"/>
  <c r="T248" i="12"/>
  <c r="R248" i="12"/>
  <c r="P248" i="12"/>
  <c r="BI247" i="12"/>
  <c r="BH247" i="12"/>
  <c r="BG247" i="12"/>
  <c r="BE247" i="12"/>
  <c r="T247" i="12"/>
  <c r="R247" i="12"/>
  <c r="P247" i="12"/>
  <c r="BI246" i="12"/>
  <c r="BH246" i="12"/>
  <c r="BG246" i="12"/>
  <c r="BE246" i="12"/>
  <c r="T246" i="12"/>
  <c r="R246" i="12"/>
  <c r="P246" i="12"/>
  <c r="BI245" i="12"/>
  <c r="BH245" i="12"/>
  <c r="BG245" i="12"/>
  <c r="BE245" i="12"/>
  <c r="T245" i="12"/>
  <c r="R245" i="12"/>
  <c r="P245" i="12"/>
  <c r="BI244" i="12"/>
  <c r="BH244" i="12"/>
  <c r="BG244" i="12"/>
  <c r="BE244" i="12"/>
  <c r="T244" i="12"/>
  <c r="R244" i="12"/>
  <c r="P244" i="12"/>
  <c r="BI243" i="12"/>
  <c r="BH243" i="12"/>
  <c r="BG243" i="12"/>
  <c r="BE243" i="12"/>
  <c r="T243" i="12"/>
  <c r="R243" i="12"/>
  <c r="P243" i="12"/>
  <c r="BI242" i="12"/>
  <c r="BH242" i="12"/>
  <c r="BG242" i="12"/>
  <c r="BE242" i="12"/>
  <c r="T242" i="12"/>
  <c r="R242" i="12"/>
  <c r="P242" i="12"/>
  <c r="BI241" i="12"/>
  <c r="BH241" i="12"/>
  <c r="BG241" i="12"/>
  <c r="BE241" i="12"/>
  <c r="T241" i="12"/>
  <c r="R241" i="12"/>
  <c r="P241" i="12"/>
  <c r="BI240" i="12"/>
  <c r="BH240" i="12"/>
  <c r="BG240" i="12"/>
  <c r="BE240" i="12"/>
  <c r="T240" i="12"/>
  <c r="R240" i="12"/>
  <c r="P240" i="12"/>
  <c r="BI239" i="12"/>
  <c r="BH239" i="12"/>
  <c r="BG239" i="12"/>
  <c r="BE239" i="12"/>
  <c r="T239" i="12"/>
  <c r="R239" i="12"/>
  <c r="P239" i="12"/>
  <c r="BI238" i="12"/>
  <c r="BH238" i="12"/>
  <c r="BG238" i="12"/>
  <c r="BE238" i="12"/>
  <c r="T238" i="12"/>
  <c r="R238" i="12"/>
  <c r="P238" i="12"/>
  <c r="BI237" i="12"/>
  <c r="BH237" i="12"/>
  <c r="BG237" i="12"/>
  <c r="BE237" i="12"/>
  <c r="T237" i="12"/>
  <c r="R237" i="12"/>
  <c r="P237" i="12"/>
  <c r="BI236" i="12"/>
  <c r="BH236" i="12"/>
  <c r="BG236" i="12"/>
  <c r="BE236" i="12"/>
  <c r="T236" i="12"/>
  <c r="R236" i="12"/>
  <c r="P236" i="12"/>
  <c r="BI235" i="12"/>
  <c r="BH235" i="12"/>
  <c r="BG235" i="12"/>
  <c r="BE235" i="12"/>
  <c r="T235" i="12"/>
  <c r="R235" i="12"/>
  <c r="P235" i="12"/>
  <c r="BI234" i="12"/>
  <c r="BH234" i="12"/>
  <c r="BG234" i="12"/>
  <c r="BE234" i="12"/>
  <c r="T234" i="12"/>
  <c r="R234" i="12"/>
  <c r="P234" i="12"/>
  <c r="BI233" i="12"/>
  <c r="BH233" i="12"/>
  <c r="BG233" i="12"/>
  <c r="BE233" i="12"/>
  <c r="T233" i="12"/>
  <c r="R233" i="12"/>
  <c r="P233" i="12"/>
  <c r="BI232" i="12"/>
  <c r="BH232" i="12"/>
  <c r="BG232" i="12"/>
  <c r="BE232" i="12"/>
  <c r="T232" i="12"/>
  <c r="R232" i="12"/>
  <c r="P232" i="12"/>
  <c r="BI231" i="12"/>
  <c r="BH231" i="12"/>
  <c r="BG231" i="12"/>
  <c r="BE231" i="12"/>
  <c r="T231" i="12"/>
  <c r="R231" i="12"/>
  <c r="P231" i="12"/>
  <c r="BI230" i="12"/>
  <c r="BH230" i="12"/>
  <c r="BG230" i="12"/>
  <c r="BE230" i="12"/>
  <c r="T230" i="12"/>
  <c r="R230" i="12"/>
  <c r="P230" i="12"/>
  <c r="BI229" i="12"/>
  <c r="BH229" i="12"/>
  <c r="BG229" i="12"/>
  <c r="BE229" i="12"/>
  <c r="T229" i="12"/>
  <c r="R229" i="12"/>
  <c r="P229" i="12"/>
  <c r="BI227" i="12"/>
  <c r="BH227" i="12"/>
  <c r="BG227" i="12"/>
  <c r="BE227" i="12"/>
  <c r="T227" i="12"/>
  <c r="R227" i="12"/>
  <c r="P227" i="12"/>
  <c r="BI226" i="12"/>
  <c r="BH226" i="12"/>
  <c r="BG226" i="12"/>
  <c r="BE226" i="12"/>
  <c r="T226" i="12"/>
  <c r="R226" i="12"/>
  <c r="P226" i="12"/>
  <c r="BI225" i="12"/>
  <c r="BH225" i="12"/>
  <c r="BG225" i="12"/>
  <c r="BE225" i="12"/>
  <c r="T225" i="12"/>
  <c r="R225" i="12"/>
  <c r="P225" i="12"/>
  <c r="BI224" i="12"/>
  <c r="BH224" i="12"/>
  <c r="BG224" i="12"/>
  <c r="BE224" i="12"/>
  <c r="T224" i="12"/>
  <c r="R224" i="12"/>
  <c r="P224" i="12"/>
  <c r="BI223" i="12"/>
  <c r="BH223" i="12"/>
  <c r="BG223" i="12"/>
  <c r="BE223" i="12"/>
  <c r="T223" i="12"/>
  <c r="R223" i="12"/>
  <c r="P223" i="12"/>
  <c r="BI222" i="12"/>
  <c r="BH222" i="12"/>
  <c r="BG222" i="12"/>
  <c r="BE222" i="12"/>
  <c r="T222" i="12"/>
  <c r="R222" i="12"/>
  <c r="P222" i="12"/>
  <c r="BI221" i="12"/>
  <c r="BH221" i="12"/>
  <c r="BG221" i="12"/>
  <c r="BE221" i="12"/>
  <c r="T221" i="12"/>
  <c r="R221" i="12"/>
  <c r="P221" i="12"/>
  <c r="BI220" i="12"/>
  <c r="BH220" i="12"/>
  <c r="BG220" i="12"/>
  <c r="BE220" i="12"/>
  <c r="T220" i="12"/>
  <c r="R220" i="12"/>
  <c r="P220" i="12"/>
  <c r="BI219" i="12"/>
  <c r="BH219" i="12"/>
  <c r="BG219" i="12"/>
  <c r="BE219" i="12"/>
  <c r="T219" i="12"/>
  <c r="R219" i="12"/>
  <c r="P219" i="12"/>
  <c r="BI218" i="12"/>
  <c r="BH218" i="12"/>
  <c r="BG218" i="12"/>
  <c r="BE218" i="12"/>
  <c r="T218" i="12"/>
  <c r="R218" i="12"/>
  <c r="P218" i="12"/>
  <c r="BI217" i="12"/>
  <c r="BH217" i="12"/>
  <c r="BG217" i="12"/>
  <c r="BE217" i="12"/>
  <c r="T217" i="12"/>
  <c r="R217" i="12"/>
  <c r="P217" i="12"/>
  <c r="BI216" i="12"/>
  <c r="BH216" i="12"/>
  <c r="BG216" i="12"/>
  <c r="BE216" i="12"/>
  <c r="T216" i="12"/>
  <c r="R216" i="12"/>
  <c r="P216" i="12"/>
  <c r="BI215" i="12"/>
  <c r="BH215" i="12"/>
  <c r="BG215" i="12"/>
  <c r="BE215" i="12"/>
  <c r="T215" i="12"/>
  <c r="R215" i="12"/>
  <c r="P215" i="12"/>
  <c r="BI214" i="12"/>
  <c r="BH214" i="12"/>
  <c r="BG214" i="12"/>
  <c r="BE214" i="12"/>
  <c r="T214" i="12"/>
  <c r="R214" i="12"/>
  <c r="P214" i="12"/>
  <c r="BI213" i="12"/>
  <c r="BH213" i="12"/>
  <c r="BG213" i="12"/>
  <c r="BE213" i="12"/>
  <c r="T213" i="12"/>
  <c r="R213" i="12"/>
  <c r="P213" i="12"/>
  <c r="BI212" i="12"/>
  <c r="BH212" i="12"/>
  <c r="BG212" i="12"/>
  <c r="BE212" i="12"/>
  <c r="T212" i="12"/>
  <c r="R212" i="12"/>
  <c r="P212" i="12"/>
  <c r="BI211" i="12"/>
  <c r="BH211" i="12"/>
  <c r="BG211" i="12"/>
  <c r="BE211" i="12"/>
  <c r="T211" i="12"/>
  <c r="R211" i="12"/>
  <c r="P211" i="12"/>
  <c r="BI210" i="12"/>
  <c r="BH210" i="12"/>
  <c r="BG210" i="12"/>
  <c r="BE210" i="12"/>
  <c r="T210" i="12"/>
  <c r="R210" i="12"/>
  <c r="P210" i="12"/>
  <c r="BI209" i="12"/>
  <c r="BH209" i="12"/>
  <c r="BG209" i="12"/>
  <c r="BE209" i="12"/>
  <c r="T209" i="12"/>
  <c r="R209" i="12"/>
  <c r="P209" i="12"/>
  <c r="BI208" i="12"/>
  <c r="BH208" i="12"/>
  <c r="BG208" i="12"/>
  <c r="BE208" i="12"/>
  <c r="T208" i="12"/>
  <c r="R208" i="12"/>
  <c r="P208" i="12"/>
  <c r="BI207" i="12"/>
  <c r="BH207" i="12"/>
  <c r="BG207" i="12"/>
  <c r="BE207" i="12"/>
  <c r="T207" i="12"/>
  <c r="R207" i="12"/>
  <c r="P207" i="12"/>
  <c r="BI206" i="12"/>
  <c r="BH206" i="12"/>
  <c r="BG206" i="12"/>
  <c r="BE206" i="12"/>
  <c r="T206" i="12"/>
  <c r="R206" i="12"/>
  <c r="P206" i="12"/>
  <c r="BI205" i="12"/>
  <c r="BH205" i="12"/>
  <c r="BG205" i="12"/>
  <c r="BE205" i="12"/>
  <c r="T205" i="12"/>
  <c r="R205" i="12"/>
  <c r="P205" i="12"/>
  <c r="BI204" i="12"/>
  <c r="BH204" i="12"/>
  <c r="BG204" i="12"/>
  <c r="BE204" i="12"/>
  <c r="T204" i="12"/>
  <c r="R204" i="12"/>
  <c r="P204" i="12"/>
  <c r="BI203" i="12"/>
  <c r="BH203" i="12"/>
  <c r="BG203" i="12"/>
  <c r="BE203" i="12"/>
  <c r="T203" i="12"/>
  <c r="R203" i="12"/>
  <c r="P203" i="12"/>
  <c r="BI202" i="12"/>
  <c r="BH202" i="12"/>
  <c r="BG202" i="12"/>
  <c r="BE202" i="12"/>
  <c r="T202" i="12"/>
  <c r="R202" i="12"/>
  <c r="P202" i="12"/>
  <c r="BI201" i="12"/>
  <c r="BH201" i="12"/>
  <c r="BG201" i="12"/>
  <c r="BE201" i="12"/>
  <c r="T201" i="12"/>
  <c r="R201" i="12"/>
  <c r="P201" i="12"/>
  <c r="BI199" i="12"/>
  <c r="BH199" i="12"/>
  <c r="BG199" i="12"/>
  <c r="BE199" i="12"/>
  <c r="T199" i="12"/>
  <c r="R199" i="12"/>
  <c r="P199" i="12"/>
  <c r="BI198" i="12"/>
  <c r="BH198" i="12"/>
  <c r="BG198" i="12"/>
  <c r="BE198" i="12"/>
  <c r="T198" i="12"/>
  <c r="R198" i="12"/>
  <c r="P198" i="12"/>
  <c r="BI197" i="12"/>
  <c r="BH197" i="12"/>
  <c r="BG197" i="12"/>
  <c r="BE197" i="12"/>
  <c r="T197" i="12"/>
  <c r="R197" i="12"/>
  <c r="P197" i="12"/>
  <c r="BI196" i="12"/>
  <c r="BH196" i="12"/>
  <c r="BG196" i="12"/>
  <c r="BE196" i="12"/>
  <c r="T196" i="12"/>
  <c r="R196" i="12"/>
  <c r="P196" i="12"/>
  <c r="BI195" i="12"/>
  <c r="BH195" i="12"/>
  <c r="BG195" i="12"/>
  <c r="BE195" i="12"/>
  <c r="T195" i="12"/>
  <c r="R195" i="12"/>
  <c r="P195" i="12"/>
  <c r="BI194" i="12"/>
  <c r="BH194" i="12"/>
  <c r="BG194" i="12"/>
  <c r="BE194" i="12"/>
  <c r="T194" i="12"/>
  <c r="R194" i="12"/>
  <c r="P194" i="12"/>
  <c r="BI192" i="12"/>
  <c r="BH192" i="12"/>
  <c r="BG192" i="12"/>
  <c r="BE192" i="12"/>
  <c r="T192" i="12"/>
  <c r="R192" i="12"/>
  <c r="P192" i="12"/>
  <c r="BI191" i="12"/>
  <c r="BH191" i="12"/>
  <c r="BG191" i="12"/>
  <c r="BE191" i="12"/>
  <c r="T191" i="12"/>
  <c r="R191" i="12"/>
  <c r="P191" i="12"/>
  <c r="BI189" i="12"/>
  <c r="BH189" i="12"/>
  <c r="BG189" i="12"/>
  <c r="BE189" i="12"/>
  <c r="T189" i="12"/>
  <c r="R189" i="12"/>
  <c r="P189" i="12"/>
  <c r="BI188" i="12"/>
  <c r="BH188" i="12"/>
  <c r="BG188" i="12"/>
  <c r="BE188" i="12"/>
  <c r="T188" i="12"/>
  <c r="R188" i="12"/>
  <c r="P188" i="12"/>
  <c r="BI187" i="12"/>
  <c r="BH187" i="12"/>
  <c r="BG187" i="12"/>
  <c r="BE187" i="12"/>
  <c r="T187" i="12"/>
  <c r="R187" i="12"/>
  <c r="P187" i="12"/>
  <c r="BI186" i="12"/>
  <c r="BH186" i="12"/>
  <c r="BG186" i="12"/>
  <c r="BE186" i="12"/>
  <c r="T186" i="12"/>
  <c r="R186" i="12"/>
  <c r="P186" i="12"/>
  <c r="BI184" i="12"/>
  <c r="BH184" i="12"/>
  <c r="BG184" i="12"/>
  <c r="BE184" i="12"/>
  <c r="T184" i="12"/>
  <c r="R184" i="12"/>
  <c r="P184" i="12"/>
  <c r="BI183" i="12"/>
  <c r="BH183" i="12"/>
  <c r="BG183" i="12"/>
  <c r="BE183" i="12"/>
  <c r="T183" i="12"/>
  <c r="R183" i="12"/>
  <c r="P183" i="12"/>
  <c r="BI182" i="12"/>
  <c r="BH182" i="12"/>
  <c r="BG182" i="12"/>
  <c r="BE182" i="12"/>
  <c r="T182" i="12"/>
  <c r="R182" i="12"/>
  <c r="P182" i="12"/>
  <c r="BI181" i="12"/>
  <c r="BH181" i="12"/>
  <c r="BG181" i="12"/>
  <c r="BE181" i="12"/>
  <c r="T181" i="12"/>
  <c r="R181" i="12"/>
  <c r="P181" i="12"/>
  <c r="BI180" i="12"/>
  <c r="BH180" i="12"/>
  <c r="BG180" i="12"/>
  <c r="BE180" i="12"/>
  <c r="T180" i="12"/>
  <c r="R180" i="12"/>
  <c r="P180" i="12"/>
  <c r="BI179" i="12"/>
  <c r="BH179" i="12"/>
  <c r="BG179" i="12"/>
  <c r="BE179" i="12"/>
  <c r="T179" i="12"/>
  <c r="R179" i="12"/>
  <c r="P179" i="12"/>
  <c r="BI178" i="12"/>
  <c r="BH178" i="12"/>
  <c r="BG178" i="12"/>
  <c r="BE178" i="12"/>
  <c r="T178" i="12"/>
  <c r="R178" i="12"/>
  <c r="P178" i="12"/>
  <c r="BI177" i="12"/>
  <c r="BH177" i="12"/>
  <c r="BG177" i="12"/>
  <c r="BE177" i="12"/>
  <c r="T177" i="12"/>
  <c r="R177" i="12"/>
  <c r="P177" i="12"/>
  <c r="BI176" i="12"/>
  <c r="BH176" i="12"/>
  <c r="BG176" i="12"/>
  <c r="BE176" i="12"/>
  <c r="T176" i="12"/>
  <c r="R176" i="12"/>
  <c r="P176" i="12"/>
  <c r="BI175" i="12"/>
  <c r="BH175" i="12"/>
  <c r="BG175" i="12"/>
  <c r="BE175" i="12"/>
  <c r="T175" i="12"/>
  <c r="R175" i="12"/>
  <c r="P175" i="12"/>
  <c r="BI174" i="12"/>
  <c r="BH174" i="12"/>
  <c r="BG174" i="12"/>
  <c r="BE174" i="12"/>
  <c r="T174" i="12"/>
  <c r="R174" i="12"/>
  <c r="P174" i="12"/>
  <c r="BI173" i="12"/>
  <c r="BH173" i="12"/>
  <c r="BG173" i="12"/>
  <c r="BE173" i="12"/>
  <c r="T173" i="12"/>
  <c r="R173" i="12"/>
  <c r="P173" i="12"/>
  <c r="BI172" i="12"/>
  <c r="BH172" i="12"/>
  <c r="BG172" i="12"/>
  <c r="BE172" i="12"/>
  <c r="T172" i="12"/>
  <c r="R172" i="12"/>
  <c r="P172" i="12"/>
  <c r="BI171" i="12"/>
  <c r="BH171" i="12"/>
  <c r="BG171" i="12"/>
  <c r="BE171" i="12"/>
  <c r="T171" i="12"/>
  <c r="R171" i="12"/>
  <c r="P171" i="12"/>
  <c r="BI170" i="12"/>
  <c r="BH170" i="12"/>
  <c r="BG170" i="12"/>
  <c r="BE170" i="12"/>
  <c r="T170" i="12"/>
  <c r="R170" i="12"/>
  <c r="P170" i="12"/>
  <c r="BI168" i="12"/>
  <c r="BH168" i="12"/>
  <c r="BG168" i="12"/>
  <c r="BE168" i="12"/>
  <c r="T168" i="12"/>
  <c r="R168" i="12"/>
  <c r="P168" i="12"/>
  <c r="BI167" i="12"/>
  <c r="BH167" i="12"/>
  <c r="BG167" i="12"/>
  <c r="BE167" i="12"/>
  <c r="T167" i="12"/>
  <c r="R167" i="12"/>
  <c r="P167" i="12"/>
  <c r="BI166" i="12"/>
  <c r="BH166" i="12"/>
  <c r="BG166" i="12"/>
  <c r="BE166" i="12"/>
  <c r="T166" i="12"/>
  <c r="R166" i="12"/>
  <c r="P166" i="12"/>
  <c r="BI165" i="12"/>
  <c r="BH165" i="12"/>
  <c r="BG165" i="12"/>
  <c r="BE165" i="12"/>
  <c r="T165" i="12"/>
  <c r="R165" i="12"/>
  <c r="P165" i="12"/>
  <c r="BI164" i="12"/>
  <c r="BH164" i="12"/>
  <c r="BG164" i="12"/>
  <c r="BE164" i="12"/>
  <c r="T164" i="12"/>
  <c r="R164" i="12"/>
  <c r="P164" i="12"/>
  <c r="BI163" i="12"/>
  <c r="BH163" i="12"/>
  <c r="BG163" i="12"/>
  <c r="BE163" i="12"/>
  <c r="T163" i="12"/>
  <c r="R163" i="12"/>
  <c r="P163" i="12"/>
  <c r="BI162" i="12"/>
  <c r="BH162" i="12"/>
  <c r="BG162" i="12"/>
  <c r="BE162" i="12"/>
  <c r="T162" i="12"/>
  <c r="R162" i="12"/>
  <c r="P162" i="12"/>
  <c r="BI161" i="12"/>
  <c r="BH161" i="12"/>
  <c r="BG161" i="12"/>
  <c r="BE161" i="12"/>
  <c r="T161" i="12"/>
  <c r="R161" i="12"/>
  <c r="P161" i="12"/>
  <c r="BI160" i="12"/>
  <c r="BH160" i="12"/>
  <c r="BG160" i="12"/>
  <c r="BE160" i="12"/>
  <c r="T160" i="12"/>
  <c r="R160" i="12"/>
  <c r="P160" i="12"/>
  <c r="BI159" i="12"/>
  <c r="BH159" i="12"/>
  <c r="BG159" i="12"/>
  <c r="BE159" i="12"/>
  <c r="T159" i="12"/>
  <c r="R159" i="12"/>
  <c r="P159" i="12"/>
  <c r="BI158" i="12"/>
  <c r="BH158" i="12"/>
  <c r="BG158" i="12"/>
  <c r="BE158" i="12"/>
  <c r="T158" i="12"/>
  <c r="R158" i="12"/>
  <c r="P158" i="12"/>
  <c r="BI157" i="12"/>
  <c r="BH157" i="12"/>
  <c r="BG157" i="12"/>
  <c r="BE157" i="12"/>
  <c r="T157" i="12"/>
  <c r="R157" i="12"/>
  <c r="P157" i="12"/>
  <c r="BI156" i="12"/>
  <c r="BH156" i="12"/>
  <c r="BG156" i="12"/>
  <c r="BE156" i="12"/>
  <c r="T156" i="12"/>
  <c r="R156" i="12"/>
  <c r="P156" i="12"/>
  <c r="BI155" i="12"/>
  <c r="BH155" i="12"/>
  <c r="BG155" i="12"/>
  <c r="BE155" i="12"/>
  <c r="T155" i="12"/>
  <c r="R155" i="12"/>
  <c r="P155" i="12"/>
  <c r="BI154" i="12"/>
  <c r="BH154" i="12"/>
  <c r="BG154" i="12"/>
  <c r="BE154" i="12"/>
  <c r="T154" i="12"/>
  <c r="R154" i="12"/>
  <c r="P154" i="12"/>
  <c r="BI153" i="12"/>
  <c r="BH153" i="12"/>
  <c r="BG153" i="12"/>
  <c r="BE153" i="12"/>
  <c r="T153" i="12"/>
  <c r="R153" i="12"/>
  <c r="P153" i="12"/>
  <c r="BI152" i="12"/>
  <c r="BH152" i="12"/>
  <c r="BG152" i="12"/>
  <c r="BE152" i="12"/>
  <c r="T152" i="12"/>
  <c r="R152" i="12"/>
  <c r="P152" i="12"/>
  <c r="BI151" i="12"/>
  <c r="BH151" i="12"/>
  <c r="BG151" i="12"/>
  <c r="BE151" i="12"/>
  <c r="T151" i="12"/>
  <c r="R151" i="12"/>
  <c r="P151" i="12"/>
  <c r="BI150" i="12"/>
  <c r="BH150" i="12"/>
  <c r="BG150" i="12"/>
  <c r="BE150" i="12"/>
  <c r="T150" i="12"/>
  <c r="R150" i="12"/>
  <c r="P150" i="12"/>
  <c r="BI149" i="12"/>
  <c r="BH149" i="12"/>
  <c r="BG149" i="12"/>
  <c r="BE149" i="12"/>
  <c r="T149" i="12"/>
  <c r="R149" i="12"/>
  <c r="P149" i="12"/>
  <c r="BI148" i="12"/>
  <c r="BH148" i="12"/>
  <c r="BG148" i="12"/>
  <c r="BE148" i="12"/>
  <c r="T148" i="12"/>
  <c r="R148" i="12"/>
  <c r="P148" i="12"/>
  <c r="BI147" i="12"/>
  <c r="BH147" i="12"/>
  <c r="BG147" i="12"/>
  <c r="BE147" i="12"/>
  <c r="T147" i="12"/>
  <c r="R147" i="12"/>
  <c r="P147" i="12"/>
  <c r="BI146" i="12"/>
  <c r="BH146" i="12"/>
  <c r="BG146" i="12"/>
  <c r="BE146" i="12"/>
  <c r="T146" i="12"/>
  <c r="R146" i="12"/>
  <c r="P146" i="12"/>
  <c r="BI145" i="12"/>
  <c r="BH145" i="12"/>
  <c r="BG145" i="12"/>
  <c r="BE145" i="12"/>
  <c r="T145" i="12"/>
  <c r="R145" i="12"/>
  <c r="P145" i="12"/>
  <c r="J139" i="12"/>
  <c r="J138" i="12"/>
  <c r="F138" i="12"/>
  <c r="F136" i="12"/>
  <c r="E134" i="12"/>
  <c r="J94" i="12"/>
  <c r="J93" i="12"/>
  <c r="F93" i="12"/>
  <c r="F91" i="12"/>
  <c r="E89" i="12"/>
  <c r="J20" i="12"/>
  <c r="E20" i="12"/>
  <c r="F94" i="12"/>
  <c r="J19" i="12"/>
  <c r="J14" i="12"/>
  <c r="J136" i="12" s="1"/>
  <c r="E7" i="12"/>
  <c r="E130" i="12" s="1"/>
  <c r="J39" i="11"/>
  <c r="J38" i="11"/>
  <c r="AY106" i="1" s="1"/>
  <c r="J37" i="11"/>
  <c r="AX106" i="1" s="1"/>
  <c r="BI168" i="11"/>
  <c r="BH168" i="11"/>
  <c r="BG168" i="11"/>
  <c r="BE168" i="11"/>
  <c r="T168" i="11"/>
  <c r="R168" i="11"/>
  <c r="P168" i="11"/>
  <c r="BI167" i="11"/>
  <c r="BH167" i="11"/>
  <c r="BG167" i="11"/>
  <c r="BE167" i="11"/>
  <c r="T167" i="11"/>
  <c r="R167" i="11"/>
  <c r="P167" i="11"/>
  <c r="BI165" i="11"/>
  <c r="BH165" i="11"/>
  <c r="BG165" i="11"/>
  <c r="BE165" i="11"/>
  <c r="T165" i="11"/>
  <c r="R165" i="11"/>
  <c r="P165" i="11"/>
  <c r="BI164" i="11"/>
  <c r="BH164" i="11"/>
  <c r="BG164" i="11"/>
  <c r="BE164" i="11"/>
  <c r="T164" i="11"/>
  <c r="R164" i="11"/>
  <c r="P164" i="11"/>
  <c r="BI163" i="11"/>
  <c r="BH163" i="11"/>
  <c r="BG163" i="11"/>
  <c r="BE163" i="11"/>
  <c r="T163" i="11"/>
  <c r="R163" i="11"/>
  <c r="P163" i="11"/>
  <c r="BI162" i="11"/>
  <c r="BH162" i="11"/>
  <c r="BG162" i="11"/>
  <c r="BE162" i="11"/>
  <c r="T162" i="11"/>
  <c r="R162" i="11"/>
  <c r="P162" i="11"/>
  <c r="BI161" i="11"/>
  <c r="BH161" i="11"/>
  <c r="BG161" i="11"/>
  <c r="BE161" i="11"/>
  <c r="T161" i="11"/>
  <c r="R161" i="11"/>
  <c r="P161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8" i="11"/>
  <c r="BH158" i="11"/>
  <c r="BG158" i="11"/>
  <c r="BE158" i="11"/>
  <c r="T158" i="11"/>
  <c r="R158" i="11"/>
  <c r="P158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5" i="11"/>
  <c r="BH155" i="11"/>
  <c r="BG155" i="11"/>
  <c r="BE155" i="11"/>
  <c r="T155" i="11"/>
  <c r="R155" i="11"/>
  <c r="P155" i="11"/>
  <c r="BI152" i="11"/>
  <c r="BH152" i="11"/>
  <c r="BG152" i="11"/>
  <c r="BE152" i="11"/>
  <c r="T152" i="11"/>
  <c r="T151" i="11"/>
  <c r="R152" i="11"/>
  <c r="R151" i="11"/>
  <c r="P152" i="11"/>
  <c r="P151" i="11" s="1"/>
  <c r="BI150" i="11"/>
  <c r="BH150" i="11"/>
  <c r="BG150" i="11"/>
  <c r="BE150" i="11"/>
  <c r="T150" i="11"/>
  <c r="R150" i="11"/>
  <c r="P150" i="11"/>
  <c r="BI149" i="11"/>
  <c r="BH149" i="11"/>
  <c r="BG149" i="11"/>
  <c r="BE149" i="11"/>
  <c r="T149" i="11"/>
  <c r="R149" i="11"/>
  <c r="P149" i="11"/>
  <c r="BI148" i="11"/>
  <c r="BH148" i="11"/>
  <c r="BG148" i="11"/>
  <c r="BE148" i="11"/>
  <c r="T148" i="11"/>
  <c r="R148" i="11"/>
  <c r="P148" i="11"/>
  <c r="BI146" i="11"/>
  <c r="BH146" i="11"/>
  <c r="BG146" i="11"/>
  <c r="BE146" i="11"/>
  <c r="T146" i="11"/>
  <c r="R146" i="11"/>
  <c r="P146" i="11"/>
  <c r="BI145" i="11"/>
  <c r="BH145" i="11"/>
  <c r="BG145" i="11"/>
  <c r="BE145" i="11"/>
  <c r="T145" i="11"/>
  <c r="R145" i="11"/>
  <c r="P145" i="11"/>
  <c r="BI143" i="11"/>
  <c r="BH143" i="11"/>
  <c r="BG143" i="11"/>
  <c r="BE143" i="11"/>
  <c r="T143" i="11"/>
  <c r="R143" i="11"/>
  <c r="P143" i="11"/>
  <c r="BI142" i="11"/>
  <c r="BH142" i="11"/>
  <c r="BG142" i="11"/>
  <c r="BE142" i="11"/>
  <c r="T142" i="11"/>
  <c r="R142" i="11"/>
  <c r="P142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BI139" i="11"/>
  <c r="BH139" i="11"/>
  <c r="BG139" i="11"/>
  <c r="BE139" i="11"/>
  <c r="T139" i="11"/>
  <c r="R139" i="11"/>
  <c r="P139" i="11"/>
  <c r="BI138" i="11"/>
  <c r="BH138" i="11"/>
  <c r="BG138" i="11"/>
  <c r="BE138" i="11"/>
  <c r="T138" i="11"/>
  <c r="R138" i="11"/>
  <c r="P138" i="11"/>
  <c r="BI137" i="11"/>
  <c r="BH137" i="11"/>
  <c r="BG137" i="11"/>
  <c r="BE137" i="11"/>
  <c r="T137" i="11"/>
  <c r="R137" i="11"/>
  <c r="P137" i="11"/>
  <c r="BI136" i="11"/>
  <c r="BH136" i="11"/>
  <c r="BG136" i="11"/>
  <c r="BE136" i="11"/>
  <c r="T136" i="11"/>
  <c r="R136" i="11"/>
  <c r="P136" i="11"/>
  <c r="BI135" i="11"/>
  <c r="BH135" i="11"/>
  <c r="BG135" i="11"/>
  <c r="BE135" i="11"/>
  <c r="T135" i="11"/>
  <c r="R135" i="11"/>
  <c r="P135" i="11"/>
  <c r="BI134" i="11"/>
  <c r="BH134" i="11"/>
  <c r="BG134" i="11"/>
  <c r="BE134" i="11"/>
  <c r="T134" i="11"/>
  <c r="R134" i="11"/>
  <c r="P134" i="11"/>
  <c r="BI133" i="11"/>
  <c r="BH133" i="11"/>
  <c r="BG133" i="11"/>
  <c r="BE133" i="11"/>
  <c r="T133" i="11"/>
  <c r="R133" i="11"/>
  <c r="P133" i="11"/>
  <c r="BI132" i="11"/>
  <c r="BH132" i="11"/>
  <c r="BG132" i="11"/>
  <c r="BE132" i="11"/>
  <c r="T132" i="11"/>
  <c r="R132" i="11"/>
  <c r="P132" i="11"/>
  <c r="BI131" i="11"/>
  <c r="BH131" i="11"/>
  <c r="BG131" i="11"/>
  <c r="BE131" i="11"/>
  <c r="T131" i="11"/>
  <c r="R131" i="11"/>
  <c r="P131" i="11"/>
  <c r="J125" i="11"/>
  <c r="J124" i="11"/>
  <c r="F124" i="11"/>
  <c r="F122" i="11"/>
  <c r="E120" i="11"/>
  <c r="J94" i="11"/>
  <c r="J93" i="11"/>
  <c r="F93" i="11"/>
  <c r="F91" i="11"/>
  <c r="E89" i="11"/>
  <c r="J20" i="11"/>
  <c r="E20" i="11"/>
  <c r="F125" i="11" s="1"/>
  <c r="J19" i="11"/>
  <c r="J14" i="11"/>
  <c r="J91" i="11" s="1"/>
  <c r="E7" i="11"/>
  <c r="E116" i="11" s="1"/>
  <c r="J39" i="10"/>
  <c r="J38" i="10"/>
  <c r="AY105" i="1"/>
  <c r="J37" i="10"/>
  <c r="AX105" i="1" s="1"/>
  <c r="BI269" i="10"/>
  <c r="BH269" i="10"/>
  <c r="BG269" i="10"/>
  <c r="BE269" i="10"/>
  <c r="T269" i="10"/>
  <c r="R269" i="10"/>
  <c r="P269" i="10"/>
  <c r="BI268" i="10"/>
  <c r="BH268" i="10"/>
  <c r="BG268" i="10"/>
  <c r="BE268" i="10"/>
  <c r="T268" i="10"/>
  <c r="R268" i="10"/>
  <c r="P268" i="10"/>
  <c r="BI267" i="10"/>
  <c r="BH267" i="10"/>
  <c r="BG267" i="10"/>
  <c r="BE267" i="10"/>
  <c r="T267" i="10"/>
  <c r="R267" i="10"/>
  <c r="P267" i="10"/>
  <c r="BI266" i="10"/>
  <c r="BH266" i="10"/>
  <c r="BG266" i="10"/>
  <c r="BE266" i="10"/>
  <c r="T266" i="10"/>
  <c r="R266" i="10"/>
  <c r="P266" i="10"/>
  <c r="BI264" i="10"/>
  <c r="BH264" i="10"/>
  <c r="BG264" i="10"/>
  <c r="BE264" i="10"/>
  <c r="T264" i="10"/>
  <c r="R264" i="10"/>
  <c r="P264" i="10"/>
  <c r="BI263" i="10"/>
  <c r="BH263" i="10"/>
  <c r="BG263" i="10"/>
  <c r="BE263" i="10"/>
  <c r="T263" i="10"/>
  <c r="R263" i="10"/>
  <c r="P263" i="10"/>
  <c r="BI260" i="10"/>
  <c r="BH260" i="10"/>
  <c r="BG260" i="10"/>
  <c r="BE260" i="10"/>
  <c r="T260" i="10"/>
  <c r="R260" i="10"/>
  <c r="P260" i="10"/>
  <c r="BI259" i="10"/>
  <c r="BH259" i="10"/>
  <c r="BG259" i="10"/>
  <c r="BE259" i="10"/>
  <c r="T259" i="10"/>
  <c r="R259" i="10"/>
  <c r="P259" i="10"/>
  <c r="BI258" i="10"/>
  <c r="BH258" i="10"/>
  <c r="BG258" i="10"/>
  <c r="BE258" i="10"/>
  <c r="T258" i="10"/>
  <c r="R258" i="10"/>
  <c r="P258" i="10"/>
  <c r="BI257" i="10"/>
  <c r="BH257" i="10"/>
  <c r="BG257" i="10"/>
  <c r="BE257" i="10"/>
  <c r="T257" i="10"/>
  <c r="R257" i="10"/>
  <c r="P257" i="10"/>
  <c r="BI256" i="10"/>
  <c r="BH256" i="10"/>
  <c r="BG256" i="10"/>
  <c r="BE256" i="10"/>
  <c r="T256" i="10"/>
  <c r="R256" i="10"/>
  <c r="P256" i="10"/>
  <c r="BI254" i="10"/>
  <c r="BH254" i="10"/>
  <c r="BG254" i="10"/>
  <c r="BE254" i="10"/>
  <c r="T254" i="10"/>
  <c r="R254" i="10"/>
  <c r="P254" i="10"/>
  <c r="BI253" i="10"/>
  <c r="BH253" i="10"/>
  <c r="BG253" i="10"/>
  <c r="BE253" i="10"/>
  <c r="T253" i="10"/>
  <c r="R253" i="10"/>
  <c r="P253" i="10"/>
  <c r="BI251" i="10"/>
  <c r="BH251" i="10"/>
  <c r="BG251" i="10"/>
  <c r="BE251" i="10"/>
  <c r="T251" i="10"/>
  <c r="R251" i="10"/>
  <c r="P251" i="10"/>
  <c r="BI250" i="10"/>
  <c r="BH250" i="10"/>
  <c r="BG250" i="10"/>
  <c r="BE250" i="10"/>
  <c r="T250" i="10"/>
  <c r="R250" i="10"/>
  <c r="P250" i="10"/>
  <c r="BI249" i="10"/>
  <c r="BH249" i="10"/>
  <c r="BG249" i="10"/>
  <c r="BE249" i="10"/>
  <c r="T249" i="10"/>
  <c r="R249" i="10"/>
  <c r="P249" i="10"/>
  <c r="BI248" i="10"/>
  <c r="BH248" i="10"/>
  <c r="BG248" i="10"/>
  <c r="BE248" i="10"/>
  <c r="T248" i="10"/>
  <c r="R248" i="10"/>
  <c r="P248" i="10"/>
  <c r="BI247" i="10"/>
  <c r="BH247" i="10"/>
  <c r="BG247" i="10"/>
  <c r="BE247" i="10"/>
  <c r="T247" i="10"/>
  <c r="R247" i="10"/>
  <c r="P247" i="10"/>
  <c r="BI246" i="10"/>
  <c r="BH246" i="10"/>
  <c r="BG246" i="10"/>
  <c r="BE246" i="10"/>
  <c r="T246" i="10"/>
  <c r="R246" i="10"/>
  <c r="P246" i="10"/>
  <c r="BI245" i="10"/>
  <c r="BH245" i="10"/>
  <c r="BG245" i="10"/>
  <c r="BE245" i="10"/>
  <c r="T245" i="10"/>
  <c r="R245" i="10"/>
  <c r="P245" i="10"/>
  <c r="BI244" i="10"/>
  <c r="BH244" i="10"/>
  <c r="BG244" i="10"/>
  <c r="BE244" i="10"/>
  <c r="T244" i="10"/>
  <c r="R244" i="10"/>
  <c r="P244" i="10"/>
  <c r="BI243" i="10"/>
  <c r="BH243" i="10"/>
  <c r="BG243" i="10"/>
  <c r="BE243" i="10"/>
  <c r="T243" i="10"/>
  <c r="R243" i="10"/>
  <c r="P243" i="10"/>
  <c r="BI242" i="10"/>
  <c r="BH242" i="10"/>
  <c r="BG242" i="10"/>
  <c r="BE242" i="10"/>
  <c r="T242" i="10"/>
  <c r="R242" i="10"/>
  <c r="P242" i="10"/>
  <c r="BI241" i="10"/>
  <c r="BH241" i="10"/>
  <c r="BG241" i="10"/>
  <c r="BE241" i="10"/>
  <c r="T241" i="10"/>
  <c r="R241" i="10"/>
  <c r="P241" i="10"/>
  <c r="BI240" i="10"/>
  <c r="BH240" i="10"/>
  <c r="BG240" i="10"/>
  <c r="BE240" i="10"/>
  <c r="T240" i="10"/>
  <c r="R240" i="10"/>
  <c r="P240" i="10"/>
  <c r="BI239" i="10"/>
  <c r="BH239" i="10"/>
  <c r="BG239" i="10"/>
  <c r="BE239" i="10"/>
  <c r="T239" i="10"/>
  <c r="R239" i="10"/>
  <c r="P239" i="10"/>
  <c r="BI238" i="10"/>
  <c r="BH238" i="10"/>
  <c r="BG238" i="10"/>
  <c r="BE238" i="10"/>
  <c r="T238" i="10"/>
  <c r="R238" i="10"/>
  <c r="P238" i="10"/>
  <c r="BI237" i="10"/>
  <c r="BH237" i="10"/>
  <c r="BG237" i="10"/>
  <c r="BE237" i="10"/>
  <c r="T237" i="10"/>
  <c r="R237" i="10"/>
  <c r="P237" i="10"/>
  <c r="BI236" i="10"/>
  <c r="BH236" i="10"/>
  <c r="BG236" i="10"/>
  <c r="BE236" i="10"/>
  <c r="T236" i="10"/>
  <c r="R236" i="10"/>
  <c r="P236" i="10"/>
  <c r="BI234" i="10"/>
  <c r="BH234" i="10"/>
  <c r="BG234" i="10"/>
  <c r="BE234" i="10"/>
  <c r="T234" i="10"/>
  <c r="R234" i="10"/>
  <c r="P234" i="10"/>
  <c r="BI233" i="10"/>
  <c r="BH233" i="10"/>
  <c r="BG233" i="10"/>
  <c r="BE233" i="10"/>
  <c r="T233" i="10"/>
  <c r="R233" i="10"/>
  <c r="P233" i="10"/>
  <c r="BI232" i="10"/>
  <c r="BH232" i="10"/>
  <c r="BG232" i="10"/>
  <c r="BE232" i="10"/>
  <c r="T232" i="10"/>
  <c r="R232" i="10"/>
  <c r="P232" i="10"/>
  <c r="BI231" i="10"/>
  <c r="BH231" i="10"/>
  <c r="BG231" i="10"/>
  <c r="BE231" i="10"/>
  <c r="T231" i="10"/>
  <c r="R231" i="10"/>
  <c r="P231" i="10"/>
  <c r="BI230" i="10"/>
  <c r="BH230" i="10"/>
  <c r="BG230" i="10"/>
  <c r="BE230" i="10"/>
  <c r="T230" i="10"/>
  <c r="R230" i="10"/>
  <c r="P230" i="10"/>
  <c r="BI229" i="10"/>
  <c r="BH229" i="10"/>
  <c r="BG229" i="10"/>
  <c r="BE229" i="10"/>
  <c r="T229" i="10"/>
  <c r="R229" i="10"/>
  <c r="P229" i="10"/>
  <c r="BI228" i="10"/>
  <c r="BH228" i="10"/>
  <c r="BG228" i="10"/>
  <c r="BE228" i="10"/>
  <c r="T228" i="10"/>
  <c r="R228" i="10"/>
  <c r="P228" i="10"/>
  <c r="BI226" i="10"/>
  <c r="BH226" i="10"/>
  <c r="BG226" i="10"/>
  <c r="BE226" i="10"/>
  <c r="T226" i="10"/>
  <c r="R226" i="10"/>
  <c r="P226" i="10"/>
  <c r="BI225" i="10"/>
  <c r="BH225" i="10"/>
  <c r="BG225" i="10"/>
  <c r="BE225" i="10"/>
  <c r="T225" i="10"/>
  <c r="R225" i="10"/>
  <c r="P225" i="10"/>
  <c r="BI224" i="10"/>
  <c r="BH224" i="10"/>
  <c r="BG224" i="10"/>
  <c r="BE224" i="10"/>
  <c r="T224" i="10"/>
  <c r="R224" i="10"/>
  <c r="P224" i="10"/>
  <c r="BI223" i="10"/>
  <c r="BH223" i="10"/>
  <c r="BG223" i="10"/>
  <c r="BE223" i="10"/>
  <c r="T223" i="10"/>
  <c r="R223" i="10"/>
  <c r="P223" i="10"/>
  <c r="BI222" i="10"/>
  <c r="BH222" i="10"/>
  <c r="BG222" i="10"/>
  <c r="BE222" i="10"/>
  <c r="T222" i="10"/>
  <c r="R222" i="10"/>
  <c r="P222" i="10"/>
  <c r="BI220" i="10"/>
  <c r="BH220" i="10"/>
  <c r="BG220" i="10"/>
  <c r="BE220" i="10"/>
  <c r="T220" i="10"/>
  <c r="R220" i="10"/>
  <c r="P220" i="10"/>
  <c r="BI219" i="10"/>
  <c r="BH219" i="10"/>
  <c r="BG219" i="10"/>
  <c r="BE219" i="10"/>
  <c r="T219" i="10"/>
  <c r="R219" i="10"/>
  <c r="P219" i="10"/>
  <c r="BI217" i="10"/>
  <c r="BH217" i="10"/>
  <c r="BG217" i="10"/>
  <c r="BE217" i="10"/>
  <c r="T217" i="10"/>
  <c r="R217" i="10"/>
  <c r="P217" i="10"/>
  <c r="BI216" i="10"/>
  <c r="BH216" i="10"/>
  <c r="BG216" i="10"/>
  <c r="BE216" i="10"/>
  <c r="T216" i="10"/>
  <c r="R216" i="10"/>
  <c r="P216" i="10"/>
  <c r="BI214" i="10"/>
  <c r="BH214" i="10"/>
  <c r="BG214" i="10"/>
  <c r="BE214" i="10"/>
  <c r="T214" i="10"/>
  <c r="T213" i="10" s="1"/>
  <c r="R214" i="10"/>
  <c r="R213" i="10" s="1"/>
  <c r="P214" i="10"/>
  <c r="P213" i="10" s="1"/>
  <c r="BI211" i="10"/>
  <c r="BH211" i="10"/>
  <c r="BG211" i="10"/>
  <c r="BE211" i="10"/>
  <c r="T211" i="10"/>
  <c r="T210" i="10" s="1"/>
  <c r="R211" i="10"/>
  <c r="R210" i="10" s="1"/>
  <c r="P211" i="10"/>
  <c r="P210" i="10" s="1"/>
  <c r="BI209" i="10"/>
  <c r="BH209" i="10"/>
  <c r="BG209" i="10"/>
  <c r="BE209" i="10"/>
  <c r="T209" i="10"/>
  <c r="T208" i="10"/>
  <c r="R209" i="10"/>
  <c r="R208" i="10" s="1"/>
  <c r="P209" i="10"/>
  <c r="P208" i="10" s="1"/>
  <c r="BI207" i="10"/>
  <c r="BH207" i="10"/>
  <c r="BG207" i="10"/>
  <c r="BE207" i="10"/>
  <c r="T207" i="10"/>
  <c r="R207" i="10"/>
  <c r="P207" i="10"/>
  <c r="BI206" i="10"/>
  <c r="BH206" i="10"/>
  <c r="BG206" i="10"/>
  <c r="BE206" i="10"/>
  <c r="T206" i="10"/>
  <c r="R206" i="10"/>
  <c r="P206" i="10"/>
  <c r="BI205" i="10"/>
  <c r="BH205" i="10"/>
  <c r="BG205" i="10"/>
  <c r="BE205" i="10"/>
  <c r="T205" i="10"/>
  <c r="R205" i="10"/>
  <c r="P205" i="10"/>
  <c r="BI204" i="10"/>
  <c r="BH204" i="10"/>
  <c r="BG204" i="10"/>
  <c r="BE204" i="10"/>
  <c r="T204" i="10"/>
  <c r="R204" i="10"/>
  <c r="P204" i="10"/>
  <c r="BI203" i="10"/>
  <c r="BH203" i="10"/>
  <c r="BG203" i="10"/>
  <c r="BE203" i="10"/>
  <c r="T203" i="10"/>
  <c r="R203" i="10"/>
  <c r="P203" i="10"/>
  <c r="BI202" i="10"/>
  <c r="BH202" i="10"/>
  <c r="BG202" i="10"/>
  <c r="BE202" i="10"/>
  <c r="T202" i="10"/>
  <c r="R202" i="10"/>
  <c r="P202" i="10"/>
  <c r="BI201" i="10"/>
  <c r="BH201" i="10"/>
  <c r="BG201" i="10"/>
  <c r="BE201" i="10"/>
  <c r="T201" i="10"/>
  <c r="R201" i="10"/>
  <c r="P201" i="10"/>
  <c r="BI200" i="10"/>
  <c r="BH200" i="10"/>
  <c r="BG200" i="10"/>
  <c r="BE200" i="10"/>
  <c r="T200" i="10"/>
  <c r="R200" i="10"/>
  <c r="P200" i="10"/>
  <c r="BI199" i="10"/>
  <c r="BH199" i="10"/>
  <c r="BG199" i="10"/>
  <c r="BE199" i="10"/>
  <c r="T199" i="10"/>
  <c r="R199" i="10"/>
  <c r="P199" i="10"/>
  <c r="BI198" i="10"/>
  <c r="BH198" i="10"/>
  <c r="BG198" i="10"/>
  <c r="BE198" i="10"/>
  <c r="T198" i="10"/>
  <c r="R198" i="10"/>
  <c r="P198" i="10"/>
  <c r="BI197" i="10"/>
  <c r="BH197" i="10"/>
  <c r="BG197" i="10"/>
  <c r="BE197" i="10"/>
  <c r="T197" i="10"/>
  <c r="R197" i="10"/>
  <c r="P197" i="10"/>
  <c r="BI196" i="10"/>
  <c r="BH196" i="10"/>
  <c r="BG196" i="10"/>
  <c r="BE196" i="10"/>
  <c r="T196" i="10"/>
  <c r="R196" i="10"/>
  <c r="P196" i="10"/>
  <c r="BI195" i="10"/>
  <c r="BH195" i="10"/>
  <c r="BG195" i="10"/>
  <c r="BE195" i="10"/>
  <c r="T195" i="10"/>
  <c r="R195" i="10"/>
  <c r="P195" i="10"/>
  <c r="BI194" i="10"/>
  <c r="BH194" i="10"/>
  <c r="BG194" i="10"/>
  <c r="BE194" i="10"/>
  <c r="T194" i="10"/>
  <c r="R194" i="10"/>
  <c r="P194" i="10"/>
  <c r="BI193" i="10"/>
  <c r="BH193" i="10"/>
  <c r="BG193" i="10"/>
  <c r="BE193" i="10"/>
  <c r="T193" i="10"/>
  <c r="R193" i="10"/>
  <c r="P193" i="10"/>
  <c r="BI192" i="10"/>
  <c r="BH192" i="10"/>
  <c r="BG192" i="10"/>
  <c r="BE192" i="10"/>
  <c r="T192" i="10"/>
  <c r="R192" i="10"/>
  <c r="P192" i="10"/>
  <c r="BI191" i="10"/>
  <c r="BH191" i="10"/>
  <c r="BG191" i="10"/>
  <c r="BE191" i="10"/>
  <c r="T191" i="10"/>
  <c r="R191" i="10"/>
  <c r="P191" i="10"/>
  <c r="BI190" i="10"/>
  <c r="BH190" i="10"/>
  <c r="BG190" i="10"/>
  <c r="BE190" i="10"/>
  <c r="T190" i="10"/>
  <c r="R190" i="10"/>
  <c r="P190" i="10"/>
  <c r="BI189" i="10"/>
  <c r="BH189" i="10"/>
  <c r="BG189" i="10"/>
  <c r="BE189" i="10"/>
  <c r="T189" i="10"/>
  <c r="R189" i="10"/>
  <c r="P189" i="10"/>
  <c r="BI188" i="10"/>
  <c r="BH188" i="10"/>
  <c r="BG188" i="10"/>
  <c r="BE188" i="10"/>
  <c r="T188" i="10"/>
  <c r="R188" i="10"/>
  <c r="P188" i="10"/>
  <c r="BI187" i="10"/>
  <c r="BH187" i="10"/>
  <c r="BG187" i="10"/>
  <c r="BE187" i="10"/>
  <c r="T187" i="10"/>
  <c r="R187" i="10"/>
  <c r="P187" i="10"/>
  <c r="BI186" i="10"/>
  <c r="BH186" i="10"/>
  <c r="BG186" i="10"/>
  <c r="BE186" i="10"/>
  <c r="T186" i="10"/>
  <c r="R186" i="10"/>
  <c r="P186" i="10"/>
  <c r="BI185" i="10"/>
  <c r="BH185" i="10"/>
  <c r="BG185" i="10"/>
  <c r="BE185" i="10"/>
  <c r="T185" i="10"/>
  <c r="R185" i="10"/>
  <c r="P185" i="10"/>
  <c r="BI184" i="10"/>
  <c r="BH184" i="10"/>
  <c r="BG184" i="10"/>
  <c r="BE184" i="10"/>
  <c r="T184" i="10"/>
  <c r="R184" i="10"/>
  <c r="P184" i="10"/>
  <c r="BI183" i="10"/>
  <c r="BH183" i="10"/>
  <c r="BG183" i="10"/>
  <c r="BE183" i="10"/>
  <c r="T183" i="10"/>
  <c r="R183" i="10"/>
  <c r="P183" i="10"/>
  <c r="BI182" i="10"/>
  <c r="BH182" i="10"/>
  <c r="BG182" i="10"/>
  <c r="BE182" i="10"/>
  <c r="T182" i="10"/>
  <c r="R182" i="10"/>
  <c r="P182" i="10"/>
  <c r="BI180" i="10"/>
  <c r="BH180" i="10"/>
  <c r="BG180" i="10"/>
  <c r="BE180" i="10"/>
  <c r="T180" i="10"/>
  <c r="R180" i="10"/>
  <c r="P180" i="10"/>
  <c r="BI179" i="10"/>
  <c r="BH179" i="10"/>
  <c r="BG179" i="10"/>
  <c r="BE179" i="10"/>
  <c r="T179" i="10"/>
  <c r="R179" i="10"/>
  <c r="P179" i="10"/>
  <c r="BI178" i="10"/>
  <c r="BH178" i="10"/>
  <c r="BG178" i="10"/>
  <c r="BE178" i="10"/>
  <c r="T178" i="10"/>
  <c r="R178" i="10"/>
  <c r="P178" i="10"/>
  <c r="BI177" i="10"/>
  <c r="BH177" i="10"/>
  <c r="BG177" i="10"/>
  <c r="BE177" i="10"/>
  <c r="T177" i="10"/>
  <c r="R177" i="10"/>
  <c r="P177" i="10"/>
  <c r="BI175" i="10"/>
  <c r="BH175" i="10"/>
  <c r="BG175" i="10"/>
  <c r="BE175" i="10"/>
  <c r="T175" i="10"/>
  <c r="R175" i="10"/>
  <c r="P175" i="10"/>
  <c r="BI174" i="10"/>
  <c r="BH174" i="10"/>
  <c r="BG174" i="10"/>
  <c r="BE174" i="10"/>
  <c r="T174" i="10"/>
  <c r="R174" i="10"/>
  <c r="P174" i="10"/>
  <c r="BI173" i="10"/>
  <c r="BH173" i="10"/>
  <c r="BG173" i="10"/>
  <c r="BE173" i="10"/>
  <c r="T173" i="10"/>
  <c r="R173" i="10"/>
  <c r="P173" i="10"/>
  <c r="BI172" i="10"/>
  <c r="BH172" i="10"/>
  <c r="BG172" i="10"/>
  <c r="BE172" i="10"/>
  <c r="T172" i="10"/>
  <c r="R172" i="10"/>
  <c r="P172" i="10"/>
  <c r="BI171" i="10"/>
  <c r="BH171" i="10"/>
  <c r="BG171" i="10"/>
  <c r="BE171" i="10"/>
  <c r="T171" i="10"/>
  <c r="R171" i="10"/>
  <c r="P171" i="10"/>
  <c r="BI170" i="10"/>
  <c r="BH170" i="10"/>
  <c r="BG170" i="10"/>
  <c r="BE170" i="10"/>
  <c r="T170" i="10"/>
  <c r="R170" i="10"/>
  <c r="P170" i="10"/>
  <c r="BI169" i="10"/>
  <c r="BH169" i="10"/>
  <c r="BG169" i="10"/>
  <c r="BE169" i="10"/>
  <c r="T169" i="10"/>
  <c r="R169" i="10"/>
  <c r="P169" i="10"/>
  <c r="BI168" i="10"/>
  <c r="BH168" i="10"/>
  <c r="BG168" i="10"/>
  <c r="BE168" i="10"/>
  <c r="T168" i="10"/>
  <c r="R168" i="10"/>
  <c r="P168" i="10"/>
  <c r="BI167" i="10"/>
  <c r="BH167" i="10"/>
  <c r="BG167" i="10"/>
  <c r="BE167" i="10"/>
  <c r="T167" i="10"/>
  <c r="R167" i="10"/>
  <c r="P167" i="10"/>
  <c r="BI166" i="10"/>
  <c r="BH166" i="10"/>
  <c r="BG166" i="10"/>
  <c r="BE166" i="10"/>
  <c r="T166" i="10"/>
  <c r="R166" i="10"/>
  <c r="P166" i="10"/>
  <c r="BI165" i="10"/>
  <c r="BH165" i="10"/>
  <c r="BG165" i="10"/>
  <c r="BE165" i="10"/>
  <c r="T165" i="10"/>
  <c r="R165" i="10"/>
  <c r="P165" i="10"/>
  <c r="BI164" i="10"/>
  <c r="BH164" i="10"/>
  <c r="BG164" i="10"/>
  <c r="BE164" i="10"/>
  <c r="T164" i="10"/>
  <c r="R164" i="10"/>
  <c r="P164" i="10"/>
  <c r="BI163" i="10"/>
  <c r="BH163" i="10"/>
  <c r="BG163" i="10"/>
  <c r="BE163" i="10"/>
  <c r="T163" i="10"/>
  <c r="R163" i="10"/>
  <c r="P163" i="10"/>
  <c r="BI162" i="10"/>
  <c r="BH162" i="10"/>
  <c r="BG162" i="10"/>
  <c r="BE162" i="10"/>
  <c r="T162" i="10"/>
  <c r="R162" i="10"/>
  <c r="P162" i="10"/>
  <c r="BI161" i="10"/>
  <c r="BH161" i="10"/>
  <c r="BG161" i="10"/>
  <c r="BE161" i="10"/>
  <c r="T161" i="10"/>
  <c r="R161" i="10"/>
  <c r="P161" i="10"/>
  <c r="BI160" i="10"/>
  <c r="BH160" i="10"/>
  <c r="BG160" i="10"/>
  <c r="BE160" i="10"/>
  <c r="T160" i="10"/>
  <c r="R160" i="10"/>
  <c r="P160" i="10"/>
  <c r="BI158" i="10"/>
  <c r="BH158" i="10"/>
  <c r="BG158" i="10"/>
  <c r="BE158" i="10"/>
  <c r="T158" i="10"/>
  <c r="R158" i="10"/>
  <c r="P158" i="10"/>
  <c r="BI157" i="10"/>
  <c r="BH157" i="10"/>
  <c r="BG157" i="10"/>
  <c r="BE157" i="10"/>
  <c r="T157" i="10"/>
  <c r="R157" i="10"/>
  <c r="P157" i="10"/>
  <c r="BI156" i="10"/>
  <c r="BH156" i="10"/>
  <c r="BG156" i="10"/>
  <c r="BE156" i="10"/>
  <c r="T156" i="10"/>
  <c r="R156" i="10"/>
  <c r="P156" i="10"/>
  <c r="BI155" i="10"/>
  <c r="BH155" i="10"/>
  <c r="BG155" i="10"/>
  <c r="BE155" i="10"/>
  <c r="T155" i="10"/>
  <c r="R155" i="10"/>
  <c r="P155" i="10"/>
  <c r="BI154" i="10"/>
  <c r="BH154" i="10"/>
  <c r="BG154" i="10"/>
  <c r="BE154" i="10"/>
  <c r="T154" i="10"/>
  <c r="R154" i="10"/>
  <c r="P154" i="10"/>
  <c r="BI153" i="10"/>
  <c r="BH153" i="10"/>
  <c r="BG153" i="10"/>
  <c r="BE153" i="10"/>
  <c r="T153" i="10"/>
  <c r="R153" i="10"/>
  <c r="P153" i="10"/>
  <c r="BI152" i="10"/>
  <c r="BH152" i="10"/>
  <c r="BG152" i="10"/>
  <c r="BE152" i="10"/>
  <c r="T152" i="10"/>
  <c r="R152" i="10"/>
  <c r="P152" i="10"/>
  <c r="BI151" i="10"/>
  <c r="BH151" i="10"/>
  <c r="BG151" i="10"/>
  <c r="BE151" i="10"/>
  <c r="T151" i="10"/>
  <c r="R151" i="10"/>
  <c r="P151" i="10"/>
  <c r="BI150" i="10"/>
  <c r="BH150" i="10"/>
  <c r="BG150" i="10"/>
  <c r="BE150" i="10"/>
  <c r="T150" i="10"/>
  <c r="R150" i="10"/>
  <c r="P150" i="10"/>
  <c r="BI149" i="10"/>
  <c r="BH149" i="10"/>
  <c r="BG149" i="10"/>
  <c r="BE149" i="10"/>
  <c r="T149" i="10"/>
  <c r="R149" i="10"/>
  <c r="P149" i="10"/>
  <c r="BI148" i="10"/>
  <c r="BH148" i="10"/>
  <c r="BG148" i="10"/>
  <c r="BE148" i="10"/>
  <c r="T148" i="10"/>
  <c r="R148" i="10"/>
  <c r="P148" i="10"/>
  <c r="BI147" i="10"/>
  <c r="BH147" i="10"/>
  <c r="BG147" i="10"/>
  <c r="BE147" i="10"/>
  <c r="T147" i="10"/>
  <c r="R147" i="10"/>
  <c r="P147" i="10"/>
  <c r="BI146" i="10"/>
  <c r="BH146" i="10"/>
  <c r="BG146" i="10"/>
  <c r="BE146" i="10"/>
  <c r="T146" i="10"/>
  <c r="R146" i="10"/>
  <c r="P146" i="10"/>
  <c r="BI145" i="10"/>
  <c r="BH145" i="10"/>
  <c r="BG145" i="10"/>
  <c r="BE145" i="10"/>
  <c r="T145" i="10"/>
  <c r="R145" i="10"/>
  <c r="P145" i="10"/>
  <c r="BI144" i="10"/>
  <c r="BH144" i="10"/>
  <c r="BG144" i="10"/>
  <c r="BE144" i="10"/>
  <c r="T144" i="10"/>
  <c r="R144" i="10"/>
  <c r="P144" i="10"/>
  <c r="BI143" i="10"/>
  <c r="BH143" i="10"/>
  <c r="BG143" i="10"/>
  <c r="BE143" i="10"/>
  <c r="T143" i="10"/>
  <c r="R143" i="10"/>
  <c r="P143" i="10"/>
  <c r="BI142" i="10"/>
  <c r="BH142" i="10"/>
  <c r="BG142" i="10"/>
  <c r="BE142" i="10"/>
  <c r="T142" i="10"/>
  <c r="R142" i="10"/>
  <c r="P142" i="10"/>
  <c r="J136" i="10"/>
  <c r="J135" i="10"/>
  <c r="F135" i="10"/>
  <c r="F133" i="10"/>
  <c r="E131" i="10"/>
  <c r="J94" i="10"/>
  <c r="J93" i="10"/>
  <c r="F93" i="10"/>
  <c r="F91" i="10"/>
  <c r="E89" i="10"/>
  <c r="J20" i="10"/>
  <c r="E20" i="10"/>
  <c r="F136" i="10" s="1"/>
  <c r="J19" i="10"/>
  <c r="J14" i="10"/>
  <c r="J133" i="10" s="1"/>
  <c r="E7" i="10"/>
  <c r="E127" i="10" s="1"/>
  <c r="J41" i="9"/>
  <c r="J40" i="9"/>
  <c r="AY104" i="1" s="1"/>
  <c r="J39" i="9"/>
  <c r="AX104" i="1"/>
  <c r="BI153" i="9"/>
  <c r="BH153" i="9"/>
  <c r="BG153" i="9"/>
  <c r="BE153" i="9"/>
  <c r="T153" i="9"/>
  <c r="R153" i="9"/>
  <c r="P153" i="9"/>
  <c r="BI152" i="9"/>
  <c r="BH152" i="9"/>
  <c r="BG152" i="9"/>
  <c r="BE152" i="9"/>
  <c r="T152" i="9"/>
  <c r="R152" i="9"/>
  <c r="P152" i="9"/>
  <c r="BI150" i="9"/>
  <c r="BH150" i="9"/>
  <c r="BG150" i="9"/>
  <c r="BE150" i="9"/>
  <c r="T150" i="9"/>
  <c r="R150" i="9"/>
  <c r="P150" i="9"/>
  <c r="BI149" i="9"/>
  <c r="BH149" i="9"/>
  <c r="BG149" i="9"/>
  <c r="BE149" i="9"/>
  <c r="T149" i="9"/>
  <c r="R149" i="9"/>
  <c r="P149" i="9"/>
  <c r="BI148" i="9"/>
  <c r="BH148" i="9"/>
  <c r="BG148" i="9"/>
  <c r="BE148" i="9"/>
  <c r="T148" i="9"/>
  <c r="R148" i="9"/>
  <c r="P148" i="9"/>
  <c r="BI146" i="9"/>
  <c r="BH146" i="9"/>
  <c r="BG146" i="9"/>
  <c r="BE146" i="9"/>
  <c r="T146" i="9"/>
  <c r="R146" i="9"/>
  <c r="P146" i="9"/>
  <c r="BI145" i="9"/>
  <c r="BH145" i="9"/>
  <c r="BG145" i="9"/>
  <c r="BE145" i="9"/>
  <c r="T145" i="9"/>
  <c r="R145" i="9"/>
  <c r="P145" i="9"/>
  <c r="BI144" i="9"/>
  <c r="BH144" i="9"/>
  <c r="BG144" i="9"/>
  <c r="BE144" i="9"/>
  <c r="T144" i="9"/>
  <c r="R144" i="9"/>
  <c r="P144" i="9"/>
  <c r="BI142" i="9"/>
  <c r="BH142" i="9"/>
  <c r="BG142" i="9"/>
  <c r="BE142" i="9"/>
  <c r="T142" i="9"/>
  <c r="R142" i="9"/>
  <c r="P142" i="9"/>
  <c r="BI141" i="9"/>
  <c r="BH141" i="9"/>
  <c r="BG141" i="9"/>
  <c r="BE141" i="9"/>
  <c r="T141" i="9"/>
  <c r="R141" i="9"/>
  <c r="P141" i="9"/>
  <c r="BI140" i="9"/>
  <c r="BH140" i="9"/>
  <c r="BG140" i="9"/>
  <c r="BE140" i="9"/>
  <c r="T140" i="9"/>
  <c r="R140" i="9"/>
  <c r="P140" i="9"/>
  <c r="BI139" i="9"/>
  <c r="BH139" i="9"/>
  <c r="BG139" i="9"/>
  <c r="BE139" i="9"/>
  <c r="T139" i="9"/>
  <c r="R139" i="9"/>
  <c r="P139" i="9"/>
  <c r="BI137" i="9"/>
  <c r="BH137" i="9"/>
  <c r="BG137" i="9"/>
  <c r="BE137" i="9"/>
  <c r="T137" i="9"/>
  <c r="R137" i="9"/>
  <c r="P137" i="9"/>
  <c r="BI136" i="9"/>
  <c r="BH136" i="9"/>
  <c r="BG136" i="9"/>
  <c r="BE136" i="9"/>
  <c r="T136" i="9"/>
  <c r="R136" i="9"/>
  <c r="P136" i="9"/>
  <c r="BI135" i="9"/>
  <c r="BH135" i="9"/>
  <c r="BG135" i="9"/>
  <c r="BE135" i="9"/>
  <c r="T135" i="9"/>
  <c r="R135" i="9"/>
  <c r="P135" i="9"/>
  <c r="BI134" i="9"/>
  <c r="BH134" i="9"/>
  <c r="BG134" i="9"/>
  <c r="BE134" i="9"/>
  <c r="T134" i="9"/>
  <c r="R134" i="9"/>
  <c r="P134" i="9"/>
  <c r="BI133" i="9"/>
  <c r="BH133" i="9"/>
  <c r="BG133" i="9"/>
  <c r="BE133" i="9"/>
  <c r="T133" i="9"/>
  <c r="R133" i="9"/>
  <c r="P133" i="9"/>
  <c r="BI132" i="9"/>
  <c r="BH132" i="9"/>
  <c r="BG132" i="9"/>
  <c r="BE132" i="9"/>
  <c r="T132" i="9"/>
  <c r="R132" i="9"/>
  <c r="P132" i="9"/>
  <c r="BI131" i="9"/>
  <c r="BH131" i="9"/>
  <c r="BG131" i="9"/>
  <c r="BE131" i="9"/>
  <c r="T131" i="9"/>
  <c r="R131" i="9"/>
  <c r="P131" i="9"/>
  <c r="F123" i="9"/>
  <c r="E121" i="9"/>
  <c r="F93" i="9"/>
  <c r="E91" i="9"/>
  <c r="J28" i="9"/>
  <c r="E28" i="9"/>
  <c r="J126" i="9" s="1"/>
  <c r="J27" i="9"/>
  <c r="J25" i="9"/>
  <c r="E25" i="9"/>
  <c r="J125" i="9"/>
  <c r="J24" i="9"/>
  <c r="J22" i="9"/>
  <c r="E22" i="9"/>
  <c r="F126" i="9" s="1"/>
  <c r="J21" i="9"/>
  <c r="J19" i="9"/>
  <c r="E19" i="9"/>
  <c r="F125" i="9" s="1"/>
  <c r="J18" i="9"/>
  <c r="J16" i="9"/>
  <c r="J93" i="9"/>
  <c r="E7" i="9"/>
  <c r="E115" i="9" s="1"/>
  <c r="J41" i="8"/>
  <c r="J40" i="8"/>
  <c r="AY103" i="1" s="1"/>
  <c r="J39" i="8"/>
  <c r="AX103" i="1" s="1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8" i="8"/>
  <c r="BH158" i="8"/>
  <c r="BG158" i="8"/>
  <c r="BE158" i="8"/>
  <c r="T158" i="8"/>
  <c r="R158" i="8"/>
  <c r="P158" i="8"/>
  <c r="BI157" i="8"/>
  <c r="BH157" i="8"/>
  <c r="BG157" i="8"/>
  <c r="BE157" i="8"/>
  <c r="T157" i="8"/>
  <c r="R157" i="8"/>
  <c r="P157" i="8"/>
  <c r="BI155" i="8"/>
  <c r="BH155" i="8"/>
  <c r="BG155" i="8"/>
  <c r="BE155" i="8"/>
  <c r="T155" i="8"/>
  <c r="R155" i="8"/>
  <c r="P155" i="8"/>
  <c r="BI154" i="8"/>
  <c r="BH154" i="8"/>
  <c r="BG154" i="8"/>
  <c r="BE154" i="8"/>
  <c r="T154" i="8"/>
  <c r="R154" i="8"/>
  <c r="P154" i="8"/>
  <c r="BI153" i="8"/>
  <c r="BH153" i="8"/>
  <c r="BG153" i="8"/>
  <c r="BE153" i="8"/>
  <c r="T153" i="8"/>
  <c r="R153" i="8"/>
  <c r="P153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BI145" i="8"/>
  <c r="BH145" i="8"/>
  <c r="BG145" i="8"/>
  <c r="BE145" i="8"/>
  <c r="T145" i="8"/>
  <c r="R145" i="8"/>
  <c r="P145" i="8"/>
  <c r="BI144" i="8"/>
  <c r="BH144" i="8"/>
  <c r="BG144" i="8"/>
  <c r="BE144" i="8"/>
  <c r="T144" i="8"/>
  <c r="R144" i="8"/>
  <c r="P144" i="8"/>
  <c r="BI143" i="8"/>
  <c r="BH143" i="8"/>
  <c r="BG143" i="8"/>
  <c r="BE143" i="8"/>
  <c r="T143" i="8"/>
  <c r="R143" i="8"/>
  <c r="P143" i="8"/>
  <c r="BI142" i="8"/>
  <c r="BH142" i="8"/>
  <c r="BG142" i="8"/>
  <c r="BE142" i="8"/>
  <c r="T142" i="8"/>
  <c r="R142" i="8"/>
  <c r="P142" i="8"/>
  <c r="BI141" i="8"/>
  <c r="BH141" i="8"/>
  <c r="BG141" i="8"/>
  <c r="BE141" i="8"/>
  <c r="T141" i="8"/>
  <c r="R141" i="8"/>
  <c r="P141" i="8"/>
  <c r="BI140" i="8"/>
  <c r="BH140" i="8"/>
  <c r="BG140" i="8"/>
  <c r="BE140" i="8"/>
  <c r="T140" i="8"/>
  <c r="R140" i="8"/>
  <c r="P140" i="8"/>
  <c r="BI139" i="8"/>
  <c r="BH139" i="8"/>
  <c r="BG139" i="8"/>
  <c r="BE139" i="8"/>
  <c r="T139" i="8"/>
  <c r="R139" i="8"/>
  <c r="P139" i="8"/>
  <c r="BI137" i="8"/>
  <c r="BH137" i="8"/>
  <c r="BG137" i="8"/>
  <c r="BE137" i="8"/>
  <c r="T137" i="8"/>
  <c r="R137" i="8"/>
  <c r="P137" i="8"/>
  <c r="BI136" i="8"/>
  <c r="BH136" i="8"/>
  <c r="BG136" i="8"/>
  <c r="BE136" i="8"/>
  <c r="T136" i="8"/>
  <c r="R136" i="8"/>
  <c r="P136" i="8"/>
  <c r="BI135" i="8"/>
  <c r="BH135" i="8"/>
  <c r="BG135" i="8"/>
  <c r="BE135" i="8"/>
  <c r="T135" i="8"/>
  <c r="R135" i="8"/>
  <c r="P135" i="8"/>
  <c r="BI134" i="8"/>
  <c r="BH134" i="8"/>
  <c r="BG134" i="8"/>
  <c r="BE134" i="8"/>
  <c r="T134" i="8"/>
  <c r="R134" i="8"/>
  <c r="P134" i="8"/>
  <c r="BI133" i="8"/>
  <c r="BH133" i="8"/>
  <c r="BG133" i="8"/>
  <c r="BE133" i="8"/>
  <c r="T133" i="8"/>
  <c r="R133" i="8"/>
  <c r="P133" i="8"/>
  <c r="BI132" i="8"/>
  <c r="BH132" i="8"/>
  <c r="BG132" i="8"/>
  <c r="BE132" i="8"/>
  <c r="T132" i="8"/>
  <c r="R132" i="8"/>
  <c r="P132" i="8"/>
  <c r="BI131" i="8"/>
  <c r="BH131" i="8"/>
  <c r="BG131" i="8"/>
  <c r="BE131" i="8"/>
  <c r="T131" i="8"/>
  <c r="R131" i="8"/>
  <c r="P131" i="8"/>
  <c r="F123" i="8"/>
  <c r="E121" i="8"/>
  <c r="F93" i="8"/>
  <c r="E91" i="8"/>
  <c r="J28" i="8"/>
  <c r="E28" i="8"/>
  <c r="J126" i="8" s="1"/>
  <c r="J27" i="8"/>
  <c r="J25" i="8"/>
  <c r="E25" i="8"/>
  <c r="J125" i="8" s="1"/>
  <c r="J24" i="8"/>
  <c r="J22" i="8"/>
  <c r="E22" i="8"/>
  <c r="F126" i="8" s="1"/>
  <c r="J21" i="8"/>
  <c r="J19" i="8"/>
  <c r="E19" i="8"/>
  <c r="F125" i="8"/>
  <c r="J18" i="8"/>
  <c r="J16" i="8"/>
  <c r="J93" i="8" s="1"/>
  <c r="E7" i="8"/>
  <c r="E115" i="8"/>
  <c r="J41" i="7"/>
  <c r="J40" i="7"/>
  <c r="AY102" i="1" s="1"/>
  <c r="J39" i="7"/>
  <c r="AX102" i="1" s="1"/>
  <c r="BI185" i="7"/>
  <c r="BH185" i="7"/>
  <c r="BG185" i="7"/>
  <c r="BE185" i="7"/>
  <c r="T185" i="7"/>
  <c r="R185" i="7"/>
  <c r="P185" i="7"/>
  <c r="BI184" i="7"/>
  <c r="BH184" i="7"/>
  <c r="BG184" i="7"/>
  <c r="BE184" i="7"/>
  <c r="T184" i="7"/>
  <c r="R184" i="7"/>
  <c r="P184" i="7"/>
  <c r="BI183" i="7"/>
  <c r="BH183" i="7"/>
  <c r="BG183" i="7"/>
  <c r="BE183" i="7"/>
  <c r="T183" i="7"/>
  <c r="R183" i="7"/>
  <c r="P183" i="7"/>
  <c r="BI182" i="7"/>
  <c r="BH182" i="7"/>
  <c r="BG182" i="7"/>
  <c r="BE182" i="7"/>
  <c r="T182" i="7"/>
  <c r="R182" i="7"/>
  <c r="P182" i="7"/>
  <c r="BI181" i="7"/>
  <c r="BH181" i="7"/>
  <c r="BG181" i="7"/>
  <c r="BE181" i="7"/>
  <c r="T181" i="7"/>
  <c r="R181" i="7"/>
  <c r="P181" i="7"/>
  <c r="BI180" i="7"/>
  <c r="BH180" i="7"/>
  <c r="BG180" i="7"/>
  <c r="BE180" i="7"/>
  <c r="T180" i="7"/>
  <c r="R180" i="7"/>
  <c r="P180" i="7"/>
  <c r="BI179" i="7"/>
  <c r="BH179" i="7"/>
  <c r="BG179" i="7"/>
  <c r="BE179" i="7"/>
  <c r="T179" i="7"/>
  <c r="R179" i="7"/>
  <c r="P179" i="7"/>
  <c r="BI178" i="7"/>
  <c r="BH178" i="7"/>
  <c r="BG178" i="7"/>
  <c r="BE178" i="7"/>
  <c r="T178" i="7"/>
  <c r="R178" i="7"/>
  <c r="P178" i="7"/>
  <c r="BI177" i="7"/>
  <c r="BH177" i="7"/>
  <c r="BG177" i="7"/>
  <c r="BE177" i="7"/>
  <c r="T177" i="7"/>
  <c r="R177" i="7"/>
  <c r="P177" i="7"/>
  <c r="BI176" i="7"/>
  <c r="BH176" i="7"/>
  <c r="BG176" i="7"/>
  <c r="BE176" i="7"/>
  <c r="T176" i="7"/>
  <c r="R176" i="7"/>
  <c r="P176" i="7"/>
  <c r="BI175" i="7"/>
  <c r="BH175" i="7"/>
  <c r="BG175" i="7"/>
  <c r="BE175" i="7"/>
  <c r="T175" i="7"/>
  <c r="R175" i="7"/>
  <c r="P175" i="7"/>
  <c r="BI174" i="7"/>
  <c r="BH174" i="7"/>
  <c r="BG174" i="7"/>
  <c r="BE174" i="7"/>
  <c r="T174" i="7"/>
  <c r="R174" i="7"/>
  <c r="P174" i="7"/>
  <c r="BI172" i="7"/>
  <c r="BH172" i="7"/>
  <c r="BG172" i="7"/>
  <c r="BE172" i="7"/>
  <c r="T172" i="7"/>
  <c r="R172" i="7"/>
  <c r="P172" i="7"/>
  <c r="BI171" i="7"/>
  <c r="BH171" i="7"/>
  <c r="BG171" i="7"/>
  <c r="BE171" i="7"/>
  <c r="T171" i="7"/>
  <c r="R171" i="7"/>
  <c r="P171" i="7"/>
  <c r="BI170" i="7"/>
  <c r="BH170" i="7"/>
  <c r="BG170" i="7"/>
  <c r="BE170" i="7"/>
  <c r="T170" i="7"/>
  <c r="R170" i="7"/>
  <c r="P170" i="7"/>
  <c r="BI169" i="7"/>
  <c r="BH169" i="7"/>
  <c r="BG169" i="7"/>
  <c r="BE169" i="7"/>
  <c r="T169" i="7"/>
  <c r="R169" i="7"/>
  <c r="P169" i="7"/>
  <c r="BI168" i="7"/>
  <c r="BH168" i="7"/>
  <c r="BG168" i="7"/>
  <c r="BE168" i="7"/>
  <c r="T168" i="7"/>
  <c r="R168" i="7"/>
  <c r="P168" i="7"/>
  <c r="BI167" i="7"/>
  <c r="BH167" i="7"/>
  <c r="BG167" i="7"/>
  <c r="BE167" i="7"/>
  <c r="T167" i="7"/>
  <c r="R167" i="7"/>
  <c r="P167" i="7"/>
  <c r="BI166" i="7"/>
  <c r="BH166" i="7"/>
  <c r="BG166" i="7"/>
  <c r="BE166" i="7"/>
  <c r="T166" i="7"/>
  <c r="R166" i="7"/>
  <c r="P166" i="7"/>
  <c r="BI165" i="7"/>
  <c r="BH165" i="7"/>
  <c r="BG165" i="7"/>
  <c r="BE165" i="7"/>
  <c r="T165" i="7"/>
  <c r="R165" i="7"/>
  <c r="P165" i="7"/>
  <c r="BI164" i="7"/>
  <c r="BH164" i="7"/>
  <c r="BG164" i="7"/>
  <c r="BE164" i="7"/>
  <c r="T164" i="7"/>
  <c r="R164" i="7"/>
  <c r="P164" i="7"/>
  <c r="BI163" i="7"/>
  <c r="BH163" i="7"/>
  <c r="BG163" i="7"/>
  <c r="BE163" i="7"/>
  <c r="T163" i="7"/>
  <c r="R163" i="7"/>
  <c r="P163" i="7"/>
  <c r="BI162" i="7"/>
  <c r="BH162" i="7"/>
  <c r="BG162" i="7"/>
  <c r="BE162" i="7"/>
  <c r="T162" i="7"/>
  <c r="R162" i="7"/>
  <c r="P162" i="7"/>
  <c r="BI161" i="7"/>
  <c r="BH161" i="7"/>
  <c r="BG161" i="7"/>
  <c r="BE161" i="7"/>
  <c r="T161" i="7"/>
  <c r="R161" i="7"/>
  <c r="P161" i="7"/>
  <c r="BI160" i="7"/>
  <c r="BH160" i="7"/>
  <c r="BG160" i="7"/>
  <c r="BE160" i="7"/>
  <c r="T160" i="7"/>
  <c r="R160" i="7"/>
  <c r="P160" i="7"/>
  <c r="BI158" i="7"/>
  <c r="BH158" i="7"/>
  <c r="BG158" i="7"/>
  <c r="BE158" i="7"/>
  <c r="T158" i="7"/>
  <c r="R158" i="7"/>
  <c r="P158" i="7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2" i="7"/>
  <c r="BH152" i="7"/>
  <c r="BG152" i="7"/>
  <c r="BE152" i="7"/>
  <c r="T152" i="7"/>
  <c r="R152" i="7"/>
  <c r="P152" i="7"/>
  <c r="BI151" i="7"/>
  <c r="BH151" i="7"/>
  <c r="BG151" i="7"/>
  <c r="BE151" i="7"/>
  <c r="T151" i="7"/>
  <c r="R151" i="7"/>
  <c r="P151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5" i="7"/>
  <c r="BH145" i="7"/>
  <c r="BG145" i="7"/>
  <c r="BE145" i="7"/>
  <c r="T145" i="7"/>
  <c r="R145" i="7"/>
  <c r="P145" i="7"/>
  <c r="BI144" i="7"/>
  <c r="BH144" i="7"/>
  <c r="BG144" i="7"/>
  <c r="BE144" i="7"/>
  <c r="T144" i="7"/>
  <c r="R144" i="7"/>
  <c r="P144" i="7"/>
  <c r="BI143" i="7"/>
  <c r="BH143" i="7"/>
  <c r="BG143" i="7"/>
  <c r="BE143" i="7"/>
  <c r="T143" i="7"/>
  <c r="R143" i="7"/>
  <c r="P143" i="7"/>
  <c r="BI142" i="7"/>
  <c r="BH142" i="7"/>
  <c r="BG142" i="7"/>
  <c r="BE142" i="7"/>
  <c r="T142" i="7"/>
  <c r="R142" i="7"/>
  <c r="P142" i="7"/>
  <c r="BI141" i="7"/>
  <c r="BH141" i="7"/>
  <c r="BG141" i="7"/>
  <c r="BE141" i="7"/>
  <c r="T141" i="7"/>
  <c r="R141" i="7"/>
  <c r="P141" i="7"/>
  <c r="BI140" i="7"/>
  <c r="BH140" i="7"/>
  <c r="BG140" i="7"/>
  <c r="BE140" i="7"/>
  <c r="T140" i="7"/>
  <c r="R140" i="7"/>
  <c r="P140" i="7"/>
  <c r="BI138" i="7"/>
  <c r="BH138" i="7"/>
  <c r="BG138" i="7"/>
  <c r="BE138" i="7"/>
  <c r="T138" i="7"/>
  <c r="R138" i="7"/>
  <c r="P138" i="7"/>
  <c r="BI137" i="7"/>
  <c r="BH137" i="7"/>
  <c r="BG137" i="7"/>
  <c r="BE137" i="7"/>
  <c r="T137" i="7"/>
  <c r="R137" i="7"/>
  <c r="P137" i="7"/>
  <c r="BI136" i="7"/>
  <c r="BH136" i="7"/>
  <c r="BG136" i="7"/>
  <c r="BE136" i="7"/>
  <c r="T136" i="7"/>
  <c r="R136" i="7"/>
  <c r="P136" i="7"/>
  <c r="BI135" i="7"/>
  <c r="BH135" i="7"/>
  <c r="BG135" i="7"/>
  <c r="BE135" i="7"/>
  <c r="T135" i="7"/>
  <c r="R135" i="7"/>
  <c r="P135" i="7"/>
  <c r="BI134" i="7"/>
  <c r="BH134" i="7"/>
  <c r="BG134" i="7"/>
  <c r="BE134" i="7"/>
  <c r="T134" i="7"/>
  <c r="R134" i="7"/>
  <c r="P134" i="7"/>
  <c r="BI133" i="7"/>
  <c r="BH133" i="7"/>
  <c r="BG133" i="7"/>
  <c r="BE133" i="7"/>
  <c r="T133" i="7"/>
  <c r="R133" i="7"/>
  <c r="P133" i="7"/>
  <c r="BI132" i="7"/>
  <c r="BH132" i="7"/>
  <c r="BG132" i="7"/>
  <c r="BE132" i="7"/>
  <c r="T132" i="7"/>
  <c r="R132" i="7"/>
  <c r="P132" i="7"/>
  <c r="BI131" i="7"/>
  <c r="BH131" i="7"/>
  <c r="BG131" i="7"/>
  <c r="BE131" i="7"/>
  <c r="T131" i="7"/>
  <c r="R131" i="7"/>
  <c r="P131" i="7"/>
  <c r="BI130" i="7"/>
  <c r="BH130" i="7"/>
  <c r="BG130" i="7"/>
  <c r="BE130" i="7"/>
  <c r="T130" i="7"/>
  <c r="R130" i="7"/>
  <c r="P130" i="7"/>
  <c r="F122" i="7"/>
  <c r="E120" i="7"/>
  <c r="F93" i="7"/>
  <c r="E91" i="7"/>
  <c r="J28" i="7"/>
  <c r="E28" i="7"/>
  <c r="J125" i="7" s="1"/>
  <c r="J27" i="7"/>
  <c r="J25" i="7"/>
  <c r="E25" i="7"/>
  <c r="J95" i="7" s="1"/>
  <c r="J24" i="7"/>
  <c r="J22" i="7"/>
  <c r="E22" i="7"/>
  <c r="F96" i="7"/>
  <c r="J21" i="7"/>
  <c r="J19" i="7"/>
  <c r="E19" i="7"/>
  <c r="F124" i="7" s="1"/>
  <c r="J18" i="7"/>
  <c r="J16" i="7"/>
  <c r="J122" i="7" s="1"/>
  <c r="E7" i="7"/>
  <c r="E114" i="7" s="1"/>
  <c r="J41" i="6"/>
  <c r="J40" i="6"/>
  <c r="AY101" i="1" s="1"/>
  <c r="J39" i="6"/>
  <c r="AX101" i="1" s="1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5" i="6"/>
  <c r="BH175" i="6"/>
  <c r="BG175" i="6"/>
  <c r="BE175" i="6"/>
  <c r="T175" i="6"/>
  <c r="R175" i="6"/>
  <c r="P175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0" i="6"/>
  <c r="BH150" i="6"/>
  <c r="BG150" i="6"/>
  <c r="BE150" i="6"/>
  <c r="T150" i="6"/>
  <c r="R150" i="6"/>
  <c r="P150" i="6"/>
  <c r="BI149" i="6"/>
  <c r="BH149" i="6"/>
  <c r="BG149" i="6"/>
  <c r="BE149" i="6"/>
  <c r="T149" i="6"/>
  <c r="R149" i="6"/>
  <c r="P149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40" i="6"/>
  <c r="BH140" i="6"/>
  <c r="BG140" i="6"/>
  <c r="BE140" i="6"/>
  <c r="T140" i="6"/>
  <c r="R140" i="6"/>
  <c r="P140" i="6"/>
  <c r="BI139" i="6"/>
  <c r="BH139" i="6"/>
  <c r="BG139" i="6"/>
  <c r="BE139" i="6"/>
  <c r="T139" i="6"/>
  <c r="R139" i="6"/>
  <c r="P139" i="6"/>
  <c r="BI138" i="6"/>
  <c r="BH138" i="6"/>
  <c r="BG138" i="6"/>
  <c r="BE138" i="6"/>
  <c r="T138" i="6"/>
  <c r="R138" i="6"/>
  <c r="P138" i="6"/>
  <c r="BI137" i="6"/>
  <c r="BH137" i="6"/>
  <c r="BG137" i="6"/>
  <c r="BE137" i="6"/>
  <c r="T137" i="6"/>
  <c r="R137" i="6"/>
  <c r="P137" i="6"/>
  <c r="BI136" i="6"/>
  <c r="BH136" i="6"/>
  <c r="BG136" i="6"/>
  <c r="BE136" i="6"/>
  <c r="T136" i="6"/>
  <c r="R136" i="6"/>
  <c r="P136" i="6"/>
  <c r="BI135" i="6"/>
  <c r="BH135" i="6"/>
  <c r="BG135" i="6"/>
  <c r="BE135" i="6"/>
  <c r="T135" i="6"/>
  <c r="R135" i="6"/>
  <c r="P135" i="6"/>
  <c r="BI134" i="6"/>
  <c r="BH134" i="6"/>
  <c r="BG134" i="6"/>
  <c r="BE134" i="6"/>
  <c r="T134" i="6"/>
  <c r="R134" i="6"/>
  <c r="P134" i="6"/>
  <c r="BI133" i="6"/>
  <c r="BH133" i="6"/>
  <c r="BG133" i="6"/>
  <c r="BE133" i="6"/>
  <c r="T133" i="6"/>
  <c r="R133" i="6"/>
  <c r="P133" i="6"/>
  <c r="BI132" i="6"/>
  <c r="BH132" i="6"/>
  <c r="BG132" i="6"/>
  <c r="BE132" i="6"/>
  <c r="T132" i="6"/>
  <c r="R132" i="6"/>
  <c r="P132" i="6"/>
  <c r="BI131" i="6"/>
  <c r="BH131" i="6"/>
  <c r="BG131" i="6"/>
  <c r="BE131" i="6"/>
  <c r="T131" i="6"/>
  <c r="R131" i="6"/>
  <c r="P131" i="6"/>
  <c r="BI130" i="6"/>
  <c r="BH130" i="6"/>
  <c r="BG130" i="6"/>
  <c r="BE130" i="6"/>
  <c r="T130" i="6"/>
  <c r="R130" i="6"/>
  <c r="P130" i="6"/>
  <c r="F122" i="6"/>
  <c r="E120" i="6"/>
  <c r="F93" i="6"/>
  <c r="E91" i="6"/>
  <c r="J28" i="6"/>
  <c r="E28" i="6"/>
  <c r="J96" i="6"/>
  <c r="J27" i="6"/>
  <c r="J25" i="6"/>
  <c r="E25" i="6"/>
  <c r="J124" i="6"/>
  <c r="J24" i="6"/>
  <c r="J22" i="6"/>
  <c r="E22" i="6"/>
  <c r="F125" i="6"/>
  <c r="J21" i="6"/>
  <c r="J19" i="6"/>
  <c r="E19" i="6"/>
  <c r="F124" i="6"/>
  <c r="J18" i="6"/>
  <c r="J16" i="6"/>
  <c r="J122" i="6" s="1"/>
  <c r="E7" i="6"/>
  <c r="E85" i="6"/>
  <c r="J41" i="5"/>
  <c r="J40" i="5"/>
  <c r="AY100" i="1" s="1"/>
  <c r="J39" i="5"/>
  <c r="AX100" i="1" s="1"/>
  <c r="BI168" i="5"/>
  <c r="BH168" i="5"/>
  <c r="BG168" i="5"/>
  <c r="BE168" i="5"/>
  <c r="T168" i="5"/>
  <c r="R168" i="5"/>
  <c r="P168" i="5"/>
  <c r="BI167" i="5"/>
  <c r="BH167" i="5"/>
  <c r="BG167" i="5"/>
  <c r="BE167" i="5"/>
  <c r="T167" i="5"/>
  <c r="R167" i="5"/>
  <c r="P167" i="5"/>
  <c r="BI166" i="5"/>
  <c r="BH166" i="5"/>
  <c r="BG166" i="5"/>
  <c r="BE166" i="5"/>
  <c r="T166" i="5"/>
  <c r="R166" i="5"/>
  <c r="P166" i="5"/>
  <c r="BI165" i="5"/>
  <c r="BH165" i="5"/>
  <c r="BG165" i="5"/>
  <c r="BE165" i="5"/>
  <c r="T165" i="5"/>
  <c r="R165" i="5"/>
  <c r="P165" i="5"/>
  <c r="BI164" i="5"/>
  <c r="BH164" i="5"/>
  <c r="BG164" i="5"/>
  <c r="BE164" i="5"/>
  <c r="T164" i="5"/>
  <c r="R164" i="5"/>
  <c r="P164" i="5"/>
  <c r="BI163" i="5"/>
  <c r="BH163" i="5"/>
  <c r="BG163" i="5"/>
  <c r="BE163" i="5"/>
  <c r="T163" i="5"/>
  <c r="R163" i="5"/>
  <c r="P163" i="5"/>
  <c r="BI162" i="5"/>
  <c r="BH162" i="5"/>
  <c r="BG162" i="5"/>
  <c r="BE162" i="5"/>
  <c r="T162" i="5"/>
  <c r="R162" i="5"/>
  <c r="P162" i="5"/>
  <c r="BI160" i="5"/>
  <c r="BH160" i="5"/>
  <c r="BG160" i="5"/>
  <c r="BE160" i="5"/>
  <c r="T160" i="5"/>
  <c r="R160" i="5"/>
  <c r="P160" i="5"/>
  <c r="BI159" i="5"/>
  <c r="BH159" i="5"/>
  <c r="BG159" i="5"/>
  <c r="BE159" i="5"/>
  <c r="T159" i="5"/>
  <c r="R159" i="5"/>
  <c r="P159" i="5"/>
  <c r="BI158" i="5"/>
  <c r="BH158" i="5"/>
  <c r="BG158" i="5"/>
  <c r="BE158" i="5"/>
  <c r="T158" i="5"/>
  <c r="R158" i="5"/>
  <c r="P158" i="5"/>
  <c r="BI157" i="5"/>
  <c r="BH157" i="5"/>
  <c r="BG157" i="5"/>
  <c r="BE157" i="5"/>
  <c r="T157" i="5"/>
  <c r="R157" i="5"/>
  <c r="P157" i="5"/>
  <c r="BI156" i="5"/>
  <c r="BH156" i="5"/>
  <c r="BG156" i="5"/>
  <c r="BE156" i="5"/>
  <c r="T156" i="5"/>
  <c r="R156" i="5"/>
  <c r="P156" i="5"/>
  <c r="BI155" i="5"/>
  <c r="BH155" i="5"/>
  <c r="BG155" i="5"/>
  <c r="BE155" i="5"/>
  <c r="T155" i="5"/>
  <c r="R155" i="5"/>
  <c r="P155" i="5"/>
  <c r="BI153" i="5"/>
  <c r="BH153" i="5"/>
  <c r="BG153" i="5"/>
  <c r="BE153" i="5"/>
  <c r="T153" i="5"/>
  <c r="R153" i="5"/>
  <c r="P153" i="5"/>
  <c r="BI152" i="5"/>
  <c r="BH152" i="5"/>
  <c r="BG152" i="5"/>
  <c r="BE152" i="5"/>
  <c r="T152" i="5"/>
  <c r="R152" i="5"/>
  <c r="P152" i="5"/>
  <c r="BI151" i="5"/>
  <c r="BH151" i="5"/>
  <c r="BG151" i="5"/>
  <c r="BE151" i="5"/>
  <c r="T151" i="5"/>
  <c r="R151" i="5"/>
  <c r="P151" i="5"/>
  <c r="BI150" i="5"/>
  <c r="BH150" i="5"/>
  <c r="BG150" i="5"/>
  <c r="BE150" i="5"/>
  <c r="T150" i="5"/>
  <c r="R150" i="5"/>
  <c r="P150" i="5"/>
  <c r="BI149" i="5"/>
  <c r="BH149" i="5"/>
  <c r="BG149" i="5"/>
  <c r="BE149" i="5"/>
  <c r="T149" i="5"/>
  <c r="R149" i="5"/>
  <c r="P149" i="5"/>
  <c r="BI148" i="5"/>
  <c r="BH148" i="5"/>
  <c r="BG148" i="5"/>
  <c r="BE148" i="5"/>
  <c r="T148" i="5"/>
  <c r="R148" i="5"/>
  <c r="P148" i="5"/>
  <c r="BI147" i="5"/>
  <c r="BH147" i="5"/>
  <c r="BG147" i="5"/>
  <c r="BE147" i="5"/>
  <c r="T147" i="5"/>
  <c r="R147" i="5"/>
  <c r="P147" i="5"/>
  <c r="BI146" i="5"/>
  <c r="BH146" i="5"/>
  <c r="BG146" i="5"/>
  <c r="BE146" i="5"/>
  <c r="T146" i="5"/>
  <c r="R146" i="5"/>
  <c r="P146" i="5"/>
  <c r="BI145" i="5"/>
  <c r="BH145" i="5"/>
  <c r="BG145" i="5"/>
  <c r="BE145" i="5"/>
  <c r="T145" i="5"/>
  <c r="R145" i="5"/>
  <c r="P145" i="5"/>
  <c r="BI144" i="5"/>
  <c r="BH144" i="5"/>
  <c r="BG144" i="5"/>
  <c r="BE144" i="5"/>
  <c r="T144" i="5"/>
  <c r="R144" i="5"/>
  <c r="P144" i="5"/>
  <c r="BI143" i="5"/>
  <c r="BH143" i="5"/>
  <c r="BG143" i="5"/>
  <c r="BE143" i="5"/>
  <c r="T143" i="5"/>
  <c r="R143" i="5"/>
  <c r="P143" i="5"/>
  <c r="BI141" i="5"/>
  <c r="BH141" i="5"/>
  <c r="BG141" i="5"/>
  <c r="BE141" i="5"/>
  <c r="T141" i="5"/>
  <c r="R141" i="5"/>
  <c r="P141" i="5"/>
  <c r="BI140" i="5"/>
  <c r="BH140" i="5"/>
  <c r="BG140" i="5"/>
  <c r="BE140" i="5"/>
  <c r="T140" i="5"/>
  <c r="R140" i="5"/>
  <c r="P140" i="5"/>
  <c r="BI139" i="5"/>
  <c r="BH139" i="5"/>
  <c r="BG139" i="5"/>
  <c r="BE139" i="5"/>
  <c r="T139" i="5"/>
  <c r="R139" i="5"/>
  <c r="P139" i="5"/>
  <c r="BI138" i="5"/>
  <c r="BH138" i="5"/>
  <c r="BG138" i="5"/>
  <c r="BE138" i="5"/>
  <c r="T138" i="5"/>
  <c r="R138" i="5"/>
  <c r="P138" i="5"/>
  <c r="BI137" i="5"/>
  <c r="BH137" i="5"/>
  <c r="BG137" i="5"/>
  <c r="BE137" i="5"/>
  <c r="T137" i="5"/>
  <c r="R137" i="5"/>
  <c r="P137" i="5"/>
  <c r="BI136" i="5"/>
  <c r="BH136" i="5"/>
  <c r="BG136" i="5"/>
  <c r="BE136" i="5"/>
  <c r="T136" i="5"/>
  <c r="R136" i="5"/>
  <c r="P136" i="5"/>
  <c r="BI135" i="5"/>
  <c r="BH135" i="5"/>
  <c r="BG135" i="5"/>
  <c r="BE135" i="5"/>
  <c r="T135" i="5"/>
  <c r="R135" i="5"/>
  <c r="P135" i="5"/>
  <c r="BI134" i="5"/>
  <c r="BH134" i="5"/>
  <c r="BG134" i="5"/>
  <c r="BE134" i="5"/>
  <c r="T134" i="5"/>
  <c r="R134" i="5"/>
  <c r="P134" i="5"/>
  <c r="BI133" i="5"/>
  <c r="BH133" i="5"/>
  <c r="BG133" i="5"/>
  <c r="BE133" i="5"/>
  <c r="T133" i="5"/>
  <c r="R133" i="5"/>
  <c r="P133" i="5"/>
  <c r="BI132" i="5"/>
  <c r="BH132" i="5"/>
  <c r="BG132" i="5"/>
  <c r="BE132" i="5"/>
  <c r="T132" i="5"/>
  <c r="R132" i="5"/>
  <c r="P132" i="5"/>
  <c r="BI131" i="5"/>
  <c r="BH131" i="5"/>
  <c r="BG131" i="5"/>
  <c r="BE131" i="5"/>
  <c r="T131" i="5"/>
  <c r="R131" i="5"/>
  <c r="P131" i="5"/>
  <c r="BI130" i="5"/>
  <c r="BH130" i="5"/>
  <c r="BG130" i="5"/>
  <c r="BE130" i="5"/>
  <c r="T130" i="5"/>
  <c r="R130" i="5"/>
  <c r="P130" i="5"/>
  <c r="F122" i="5"/>
  <c r="E120" i="5"/>
  <c r="F93" i="5"/>
  <c r="E91" i="5"/>
  <c r="J28" i="5"/>
  <c r="E28" i="5"/>
  <c r="J125" i="5"/>
  <c r="J27" i="5"/>
  <c r="J25" i="5"/>
  <c r="E25" i="5"/>
  <c r="J95" i="5" s="1"/>
  <c r="J24" i="5"/>
  <c r="J22" i="5"/>
  <c r="E22" i="5"/>
  <c r="F125" i="5" s="1"/>
  <c r="J21" i="5"/>
  <c r="J19" i="5"/>
  <c r="E19" i="5"/>
  <c r="F124" i="5" s="1"/>
  <c r="J18" i="5"/>
  <c r="J16" i="5"/>
  <c r="J93" i="5" s="1"/>
  <c r="E7" i="5"/>
  <c r="E114" i="5" s="1"/>
  <c r="J41" i="4"/>
  <c r="J40" i="4"/>
  <c r="AY99" i="1" s="1"/>
  <c r="J39" i="4"/>
  <c r="AX99" i="1" s="1"/>
  <c r="BI186" i="4"/>
  <c r="BH186" i="4"/>
  <c r="BG186" i="4"/>
  <c r="BE186" i="4"/>
  <c r="T186" i="4"/>
  <c r="R186" i="4"/>
  <c r="P186" i="4"/>
  <c r="BI185" i="4"/>
  <c r="BH185" i="4"/>
  <c r="BG185" i="4"/>
  <c r="BE185" i="4"/>
  <c r="T185" i="4"/>
  <c r="R185" i="4"/>
  <c r="P185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81" i="4"/>
  <c r="BH181" i="4"/>
  <c r="BG181" i="4"/>
  <c r="BE181" i="4"/>
  <c r="T181" i="4"/>
  <c r="R181" i="4"/>
  <c r="P181" i="4"/>
  <c r="BI180" i="4"/>
  <c r="BH180" i="4"/>
  <c r="BG180" i="4"/>
  <c r="BE180" i="4"/>
  <c r="T180" i="4"/>
  <c r="R180" i="4"/>
  <c r="P180" i="4"/>
  <c r="BI178" i="4"/>
  <c r="BH178" i="4"/>
  <c r="BG178" i="4"/>
  <c r="BE178" i="4"/>
  <c r="T178" i="4"/>
  <c r="R178" i="4"/>
  <c r="P178" i="4"/>
  <c r="BI177" i="4"/>
  <c r="BH177" i="4"/>
  <c r="BG177" i="4"/>
  <c r="BE177" i="4"/>
  <c r="T177" i="4"/>
  <c r="R177" i="4"/>
  <c r="P177" i="4"/>
  <c r="BI175" i="4"/>
  <c r="BH175" i="4"/>
  <c r="BG175" i="4"/>
  <c r="BE175" i="4"/>
  <c r="T175" i="4"/>
  <c r="R175" i="4"/>
  <c r="P175" i="4"/>
  <c r="BI174" i="4"/>
  <c r="BH174" i="4"/>
  <c r="BG174" i="4"/>
  <c r="BE174" i="4"/>
  <c r="T174" i="4"/>
  <c r="R174" i="4"/>
  <c r="P174" i="4"/>
  <c r="BI172" i="4"/>
  <c r="BH172" i="4"/>
  <c r="BG172" i="4"/>
  <c r="BE172" i="4"/>
  <c r="T172" i="4"/>
  <c r="R172" i="4"/>
  <c r="P172" i="4"/>
  <c r="BI171" i="4"/>
  <c r="BH171" i="4"/>
  <c r="BG171" i="4"/>
  <c r="BE171" i="4"/>
  <c r="T171" i="4"/>
  <c r="R171" i="4"/>
  <c r="P171" i="4"/>
  <c r="BI170" i="4"/>
  <c r="BH170" i="4"/>
  <c r="BG170" i="4"/>
  <c r="BE170" i="4"/>
  <c r="T170" i="4"/>
  <c r="R170" i="4"/>
  <c r="P170" i="4"/>
  <c r="BI169" i="4"/>
  <c r="BH169" i="4"/>
  <c r="BG169" i="4"/>
  <c r="BE169" i="4"/>
  <c r="T169" i="4"/>
  <c r="R169" i="4"/>
  <c r="P169" i="4"/>
  <c r="BI168" i="4"/>
  <c r="BH168" i="4"/>
  <c r="BG168" i="4"/>
  <c r="BE168" i="4"/>
  <c r="T168" i="4"/>
  <c r="R168" i="4"/>
  <c r="P168" i="4"/>
  <c r="BI166" i="4"/>
  <c r="BH166" i="4"/>
  <c r="BG166" i="4"/>
  <c r="BE166" i="4"/>
  <c r="T166" i="4"/>
  <c r="R166" i="4"/>
  <c r="P166" i="4"/>
  <c r="BI165" i="4"/>
  <c r="BH165" i="4"/>
  <c r="BG165" i="4"/>
  <c r="BE165" i="4"/>
  <c r="T165" i="4"/>
  <c r="R165" i="4"/>
  <c r="P165" i="4"/>
  <c r="BI164" i="4"/>
  <c r="BH164" i="4"/>
  <c r="BG164" i="4"/>
  <c r="BE164" i="4"/>
  <c r="T164" i="4"/>
  <c r="R164" i="4"/>
  <c r="P164" i="4"/>
  <c r="BI163" i="4"/>
  <c r="BH163" i="4"/>
  <c r="BG163" i="4"/>
  <c r="BE163" i="4"/>
  <c r="T163" i="4"/>
  <c r="R163" i="4"/>
  <c r="P163" i="4"/>
  <c r="BI162" i="4"/>
  <c r="BH162" i="4"/>
  <c r="BG162" i="4"/>
  <c r="BE162" i="4"/>
  <c r="T162" i="4"/>
  <c r="R162" i="4"/>
  <c r="P162" i="4"/>
  <c r="BI161" i="4"/>
  <c r="BH161" i="4"/>
  <c r="BG161" i="4"/>
  <c r="BE161" i="4"/>
  <c r="T161" i="4"/>
  <c r="R161" i="4"/>
  <c r="P161" i="4"/>
  <c r="BI160" i="4"/>
  <c r="BH160" i="4"/>
  <c r="BG160" i="4"/>
  <c r="BE160" i="4"/>
  <c r="T160" i="4"/>
  <c r="R160" i="4"/>
  <c r="P160" i="4"/>
  <c r="BI159" i="4"/>
  <c r="BH159" i="4"/>
  <c r="BG159" i="4"/>
  <c r="BE159" i="4"/>
  <c r="T159" i="4"/>
  <c r="R159" i="4"/>
  <c r="P159" i="4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4" i="4"/>
  <c r="BH154" i="4"/>
  <c r="BG154" i="4"/>
  <c r="BE154" i="4"/>
  <c r="T154" i="4"/>
  <c r="R154" i="4"/>
  <c r="P154" i="4"/>
  <c r="BI153" i="4"/>
  <c r="BH153" i="4"/>
  <c r="BG153" i="4"/>
  <c r="BE153" i="4"/>
  <c r="T153" i="4"/>
  <c r="R153" i="4"/>
  <c r="P153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50" i="4"/>
  <c r="BH150" i="4"/>
  <c r="BG150" i="4"/>
  <c r="BE150" i="4"/>
  <c r="T150" i="4"/>
  <c r="R150" i="4"/>
  <c r="P150" i="4"/>
  <c r="BI149" i="4"/>
  <c r="BH149" i="4"/>
  <c r="BG149" i="4"/>
  <c r="BE149" i="4"/>
  <c r="T149" i="4"/>
  <c r="R149" i="4"/>
  <c r="P149" i="4"/>
  <c r="BI148" i="4"/>
  <c r="BH148" i="4"/>
  <c r="BG148" i="4"/>
  <c r="BE148" i="4"/>
  <c r="T148" i="4"/>
  <c r="R148" i="4"/>
  <c r="P148" i="4"/>
  <c r="BI147" i="4"/>
  <c r="BH147" i="4"/>
  <c r="BG147" i="4"/>
  <c r="BE147" i="4"/>
  <c r="T147" i="4"/>
  <c r="R147" i="4"/>
  <c r="P147" i="4"/>
  <c r="BI146" i="4"/>
  <c r="BH146" i="4"/>
  <c r="BG146" i="4"/>
  <c r="BE146" i="4"/>
  <c r="T146" i="4"/>
  <c r="R146" i="4"/>
  <c r="P146" i="4"/>
  <c r="BI145" i="4"/>
  <c r="BH145" i="4"/>
  <c r="BG145" i="4"/>
  <c r="BE145" i="4"/>
  <c r="T145" i="4"/>
  <c r="R145" i="4"/>
  <c r="P145" i="4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BI138" i="4"/>
  <c r="BH138" i="4"/>
  <c r="BG138" i="4"/>
  <c r="BE138" i="4"/>
  <c r="T138" i="4"/>
  <c r="R138" i="4"/>
  <c r="P138" i="4"/>
  <c r="BI137" i="4"/>
  <c r="BH137" i="4"/>
  <c r="BG137" i="4"/>
  <c r="BE137" i="4"/>
  <c r="T137" i="4"/>
  <c r="R137" i="4"/>
  <c r="P137" i="4"/>
  <c r="BI134" i="4"/>
  <c r="BH134" i="4"/>
  <c r="BG134" i="4"/>
  <c r="BE134" i="4"/>
  <c r="T134" i="4"/>
  <c r="R134" i="4"/>
  <c r="P134" i="4"/>
  <c r="F127" i="4"/>
  <c r="E125" i="4"/>
  <c r="F93" i="4"/>
  <c r="E91" i="4"/>
  <c r="J28" i="4"/>
  <c r="E28" i="4"/>
  <c r="J130" i="4" s="1"/>
  <c r="J27" i="4"/>
  <c r="J25" i="4"/>
  <c r="E25" i="4"/>
  <c r="J95" i="4"/>
  <c r="J24" i="4"/>
  <c r="J22" i="4"/>
  <c r="E22" i="4"/>
  <c r="F96" i="4" s="1"/>
  <c r="J21" i="4"/>
  <c r="J19" i="4"/>
  <c r="E19" i="4"/>
  <c r="F129" i="4"/>
  <c r="J18" i="4"/>
  <c r="J16" i="4"/>
  <c r="J127" i="4" s="1"/>
  <c r="E7" i="4"/>
  <c r="E85" i="4" s="1"/>
  <c r="J41" i="3"/>
  <c r="J40" i="3"/>
  <c r="AY98" i="1" s="1"/>
  <c r="J39" i="3"/>
  <c r="AX98" i="1" s="1"/>
  <c r="BI233" i="3"/>
  <c r="BH233" i="3"/>
  <c r="BG233" i="3"/>
  <c r="BE233" i="3"/>
  <c r="T233" i="3"/>
  <c r="R233" i="3"/>
  <c r="P233" i="3"/>
  <c r="BI232" i="3"/>
  <c r="BH232" i="3"/>
  <c r="BG232" i="3"/>
  <c r="BE232" i="3"/>
  <c r="T232" i="3"/>
  <c r="R232" i="3"/>
  <c r="P232" i="3"/>
  <c r="BI231" i="3"/>
  <c r="BH231" i="3"/>
  <c r="BG231" i="3"/>
  <c r="BE231" i="3"/>
  <c r="T231" i="3"/>
  <c r="R231" i="3"/>
  <c r="P231" i="3"/>
  <c r="BI230" i="3"/>
  <c r="BH230" i="3"/>
  <c r="BG230" i="3"/>
  <c r="BE230" i="3"/>
  <c r="T230" i="3"/>
  <c r="R230" i="3"/>
  <c r="P230" i="3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4" i="3"/>
  <c r="BH224" i="3"/>
  <c r="BG224" i="3"/>
  <c r="BE224" i="3"/>
  <c r="T224" i="3"/>
  <c r="T223" i="3" s="1"/>
  <c r="R224" i="3"/>
  <c r="R223" i="3"/>
  <c r="P224" i="3"/>
  <c r="P223" i="3" s="1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7" i="3"/>
  <c r="BH217" i="3"/>
  <c r="BG217" i="3"/>
  <c r="BE217" i="3"/>
  <c r="T217" i="3"/>
  <c r="R217" i="3"/>
  <c r="P217" i="3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3" i="3"/>
  <c r="BH213" i="3"/>
  <c r="BG213" i="3"/>
  <c r="BE213" i="3"/>
  <c r="T213" i="3"/>
  <c r="R213" i="3"/>
  <c r="P213" i="3"/>
  <c r="BI212" i="3"/>
  <c r="BH212" i="3"/>
  <c r="BG212" i="3"/>
  <c r="BE212" i="3"/>
  <c r="T212" i="3"/>
  <c r="R212" i="3"/>
  <c r="P212" i="3"/>
  <c r="BI211" i="3"/>
  <c r="BH211" i="3"/>
  <c r="BG211" i="3"/>
  <c r="BE211" i="3"/>
  <c r="T211" i="3"/>
  <c r="R211" i="3"/>
  <c r="P211" i="3"/>
  <c r="BI210" i="3"/>
  <c r="BH210" i="3"/>
  <c r="BG210" i="3"/>
  <c r="BE210" i="3"/>
  <c r="T210" i="3"/>
  <c r="R210" i="3"/>
  <c r="P210" i="3"/>
  <c r="BI209" i="3"/>
  <c r="BH209" i="3"/>
  <c r="BG209" i="3"/>
  <c r="BE209" i="3"/>
  <c r="T209" i="3"/>
  <c r="R209" i="3"/>
  <c r="P209" i="3"/>
  <c r="BI208" i="3"/>
  <c r="BH208" i="3"/>
  <c r="BG208" i="3"/>
  <c r="BE208" i="3"/>
  <c r="T208" i="3"/>
  <c r="R208" i="3"/>
  <c r="P208" i="3"/>
  <c r="BI207" i="3"/>
  <c r="BH207" i="3"/>
  <c r="BG207" i="3"/>
  <c r="BE207" i="3"/>
  <c r="T207" i="3"/>
  <c r="R207" i="3"/>
  <c r="P207" i="3"/>
  <c r="BI206" i="3"/>
  <c r="BH206" i="3"/>
  <c r="BG206" i="3"/>
  <c r="BE206" i="3"/>
  <c r="T206" i="3"/>
  <c r="R206" i="3"/>
  <c r="P206" i="3"/>
  <c r="BI204" i="3"/>
  <c r="BH204" i="3"/>
  <c r="BG204" i="3"/>
  <c r="BE204" i="3"/>
  <c r="T204" i="3"/>
  <c r="R204" i="3"/>
  <c r="P204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8" i="3"/>
  <c r="BH198" i="3"/>
  <c r="BG198" i="3"/>
  <c r="BE198" i="3"/>
  <c r="T198" i="3"/>
  <c r="R198" i="3"/>
  <c r="P198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88" i="3"/>
  <c r="BH188" i="3"/>
  <c r="BG188" i="3"/>
  <c r="BE188" i="3"/>
  <c r="T188" i="3"/>
  <c r="T187" i="3" s="1"/>
  <c r="R188" i="3"/>
  <c r="R187" i="3" s="1"/>
  <c r="P188" i="3"/>
  <c r="P187" i="3" s="1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3" i="3"/>
  <c r="BH183" i="3"/>
  <c r="BG183" i="3"/>
  <c r="BE183" i="3"/>
  <c r="T183" i="3"/>
  <c r="R183" i="3"/>
  <c r="P183" i="3"/>
  <c r="BI182" i="3"/>
  <c r="BH182" i="3"/>
  <c r="BG182" i="3"/>
  <c r="BE182" i="3"/>
  <c r="T182" i="3"/>
  <c r="R182" i="3"/>
  <c r="P182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6" i="3"/>
  <c r="BH176" i="3"/>
  <c r="BG176" i="3"/>
  <c r="BE176" i="3"/>
  <c r="T176" i="3"/>
  <c r="R176" i="3"/>
  <c r="P176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3" i="3"/>
  <c r="BH173" i="3"/>
  <c r="BG173" i="3"/>
  <c r="BE173" i="3"/>
  <c r="T173" i="3"/>
  <c r="R173" i="3"/>
  <c r="P173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9" i="3"/>
  <c r="BH169" i="3"/>
  <c r="BG169" i="3"/>
  <c r="BE169" i="3"/>
  <c r="T169" i="3"/>
  <c r="R169" i="3"/>
  <c r="P169" i="3"/>
  <c r="BI167" i="3"/>
  <c r="BH167" i="3"/>
  <c r="BG167" i="3"/>
  <c r="BE167" i="3"/>
  <c r="T167" i="3"/>
  <c r="T166" i="3"/>
  <c r="R167" i="3"/>
  <c r="R166" i="3"/>
  <c r="P167" i="3"/>
  <c r="P166" i="3"/>
  <c r="BI165" i="3"/>
  <c r="BH165" i="3"/>
  <c r="BG165" i="3"/>
  <c r="BE165" i="3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7" i="3"/>
  <c r="BH157" i="3"/>
  <c r="BG157" i="3"/>
  <c r="BE157" i="3"/>
  <c r="T157" i="3"/>
  <c r="R157" i="3"/>
  <c r="P157" i="3"/>
  <c r="BI156" i="3"/>
  <c r="BH156" i="3"/>
  <c r="BG156" i="3"/>
  <c r="BE156" i="3"/>
  <c r="T156" i="3"/>
  <c r="R156" i="3"/>
  <c r="P156" i="3"/>
  <c r="BI155" i="3"/>
  <c r="BH155" i="3"/>
  <c r="BG155" i="3"/>
  <c r="BE155" i="3"/>
  <c r="T155" i="3"/>
  <c r="R155" i="3"/>
  <c r="P155" i="3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BI151" i="3"/>
  <c r="BH151" i="3"/>
  <c r="BG151" i="3"/>
  <c r="BE151" i="3"/>
  <c r="T151" i="3"/>
  <c r="R151" i="3"/>
  <c r="P151" i="3"/>
  <c r="BI150" i="3"/>
  <c r="BH150" i="3"/>
  <c r="BG150" i="3"/>
  <c r="BE150" i="3"/>
  <c r="T150" i="3"/>
  <c r="R150" i="3"/>
  <c r="P150" i="3"/>
  <c r="BI149" i="3"/>
  <c r="BH149" i="3"/>
  <c r="BG149" i="3"/>
  <c r="BE149" i="3"/>
  <c r="T149" i="3"/>
  <c r="R149" i="3"/>
  <c r="P149" i="3"/>
  <c r="BI148" i="3"/>
  <c r="BH148" i="3"/>
  <c r="BG148" i="3"/>
  <c r="BE148" i="3"/>
  <c r="T148" i="3"/>
  <c r="R148" i="3"/>
  <c r="P148" i="3"/>
  <c r="BI147" i="3"/>
  <c r="BH147" i="3"/>
  <c r="BG147" i="3"/>
  <c r="BE147" i="3"/>
  <c r="T147" i="3"/>
  <c r="R147" i="3"/>
  <c r="P147" i="3"/>
  <c r="BI146" i="3"/>
  <c r="BH146" i="3"/>
  <c r="BG146" i="3"/>
  <c r="BE146" i="3"/>
  <c r="T146" i="3"/>
  <c r="R146" i="3"/>
  <c r="P146" i="3"/>
  <c r="BI145" i="3"/>
  <c r="BH145" i="3"/>
  <c r="BG145" i="3"/>
  <c r="BE145" i="3"/>
  <c r="T145" i="3"/>
  <c r="R145" i="3"/>
  <c r="P145" i="3"/>
  <c r="J139" i="3"/>
  <c r="J138" i="3"/>
  <c r="F138" i="3"/>
  <c r="F136" i="3"/>
  <c r="E134" i="3"/>
  <c r="J96" i="3"/>
  <c r="J95" i="3"/>
  <c r="F95" i="3"/>
  <c r="F93" i="3"/>
  <c r="E91" i="3"/>
  <c r="J22" i="3"/>
  <c r="E22" i="3"/>
  <c r="F139" i="3" s="1"/>
  <c r="J21" i="3"/>
  <c r="J16" i="3"/>
  <c r="J136" i="3" s="1"/>
  <c r="E7" i="3"/>
  <c r="E128" i="3" s="1"/>
  <c r="J39" i="2"/>
  <c r="J38" i="2"/>
  <c r="AY96" i="1" s="1"/>
  <c r="J37" i="2"/>
  <c r="AX96" i="1" s="1"/>
  <c r="BI319" i="2"/>
  <c r="BH319" i="2"/>
  <c r="BG319" i="2"/>
  <c r="BE319" i="2"/>
  <c r="T319" i="2"/>
  <c r="R319" i="2"/>
  <c r="P319" i="2"/>
  <c r="BI318" i="2"/>
  <c r="BH318" i="2"/>
  <c r="BG318" i="2"/>
  <c r="BE318" i="2"/>
  <c r="T318" i="2"/>
  <c r="R318" i="2"/>
  <c r="P318" i="2"/>
  <c r="BI316" i="2"/>
  <c r="BH316" i="2"/>
  <c r="BG316" i="2"/>
  <c r="BE316" i="2"/>
  <c r="T316" i="2"/>
  <c r="T315" i="2" s="1"/>
  <c r="T314" i="2" s="1"/>
  <c r="R316" i="2"/>
  <c r="R315" i="2"/>
  <c r="R314" i="2" s="1"/>
  <c r="P316" i="2"/>
  <c r="P315" i="2" s="1"/>
  <c r="P314" i="2" s="1"/>
  <c r="BI313" i="2"/>
  <c r="BH313" i="2"/>
  <c r="BG313" i="2"/>
  <c r="BE313" i="2"/>
  <c r="T313" i="2"/>
  <c r="R313" i="2"/>
  <c r="P313" i="2"/>
  <c r="BI312" i="2"/>
  <c r="BH312" i="2"/>
  <c r="BG312" i="2"/>
  <c r="BE312" i="2"/>
  <c r="T312" i="2"/>
  <c r="R312" i="2"/>
  <c r="P312" i="2"/>
  <c r="BI311" i="2"/>
  <c r="BH311" i="2"/>
  <c r="BG311" i="2"/>
  <c r="BE311" i="2"/>
  <c r="T311" i="2"/>
  <c r="R311" i="2"/>
  <c r="P311" i="2"/>
  <c r="BI309" i="2"/>
  <c r="BH309" i="2"/>
  <c r="BG309" i="2"/>
  <c r="BE309" i="2"/>
  <c r="T309" i="2"/>
  <c r="R309" i="2"/>
  <c r="P309" i="2"/>
  <c r="BI308" i="2"/>
  <c r="BH308" i="2"/>
  <c r="BG308" i="2"/>
  <c r="BE308" i="2"/>
  <c r="T308" i="2"/>
  <c r="R308" i="2"/>
  <c r="P308" i="2"/>
  <c r="BI307" i="2"/>
  <c r="BH307" i="2"/>
  <c r="BG307" i="2"/>
  <c r="BE307" i="2"/>
  <c r="T307" i="2"/>
  <c r="R307" i="2"/>
  <c r="P307" i="2"/>
  <c r="BI306" i="2"/>
  <c r="BH306" i="2"/>
  <c r="BG306" i="2"/>
  <c r="BE306" i="2"/>
  <c r="T306" i="2"/>
  <c r="R306" i="2"/>
  <c r="P306" i="2"/>
  <c r="BI304" i="2"/>
  <c r="BH304" i="2"/>
  <c r="BG304" i="2"/>
  <c r="BE304" i="2"/>
  <c r="T304" i="2"/>
  <c r="R304" i="2"/>
  <c r="P304" i="2"/>
  <c r="BI303" i="2"/>
  <c r="BH303" i="2"/>
  <c r="BG303" i="2"/>
  <c r="BE303" i="2"/>
  <c r="T303" i="2"/>
  <c r="R303" i="2"/>
  <c r="P303" i="2"/>
  <c r="BI301" i="2"/>
  <c r="BH301" i="2"/>
  <c r="BG301" i="2"/>
  <c r="BE301" i="2"/>
  <c r="T301" i="2"/>
  <c r="R301" i="2"/>
  <c r="P301" i="2"/>
  <c r="BI300" i="2"/>
  <c r="BH300" i="2"/>
  <c r="BG300" i="2"/>
  <c r="BE300" i="2"/>
  <c r="T300" i="2"/>
  <c r="R300" i="2"/>
  <c r="P300" i="2"/>
  <c r="BI299" i="2"/>
  <c r="BH299" i="2"/>
  <c r="BG299" i="2"/>
  <c r="BE299" i="2"/>
  <c r="T299" i="2"/>
  <c r="R299" i="2"/>
  <c r="P299" i="2"/>
  <c r="BI298" i="2"/>
  <c r="BH298" i="2"/>
  <c r="BG298" i="2"/>
  <c r="BE298" i="2"/>
  <c r="T298" i="2"/>
  <c r="R298" i="2"/>
  <c r="P298" i="2"/>
  <c r="BI297" i="2"/>
  <c r="BH297" i="2"/>
  <c r="BG297" i="2"/>
  <c r="BE297" i="2"/>
  <c r="T297" i="2"/>
  <c r="R297" i="2"/>
  <c r="P297" i="2"/>
  <c r="BI295" i="2"/>
  <c r="BH295" i="2"/>
  <c r="BG295" i="2"/>
  <c r="BE295" i="2"/>
  <c r="T295" i="2"/>
  <c r="R295" i="2"/>
  <c r="P295" i="2"/>
  <c r="BI294" i="2"/>
  <c r="BH294" i="2"/>
  <c r="BG294" i="2"/>
  <c r="BE294" i="2"/>
  <c r="T294" i="2"/>
  <c r="R294" i="2"/>
  <c r="P294" i="2"/>
  <c r="BI293" i="2"/>
  <c r="BH293" i="2"/>
  <c r="BG293" i="2"/>
  <c r="BE293" i="2"/>
  <c r="T293" i="2"/>
  <c r="R293" i="2"/>
  <c r="P293" i="2"/>
  <c r="BI292" i="2"/>
  <c r="BH292" i="2"/>
  <c r="BG292" i="2"/>
  <c r="BE292" i="2"/>
  <c r="T292" i="2"/>
  <c r="R292" i="2"/>
  <c r="P292" i="2"/>
  <c r="BI291" i="2"/>
  <c r="BH291" i="2"/>
  <c r="BG291" i="2"/>
  <c r="BE291" i="2"/>
  <c r="T291" i="2"/>
  <c r="R291" i="2"/>
  <c r="P291" i="2"/>
  <c r="BI290" i="2"/>
  <c r="BH290" i="2"/>
  <c r="BG290" i="2"/>
  <c r="BE290" i="2"/>
  <c r="T290" i="2"/>
  <c r="R290" i="2"/>
  <c r="P290" i="2"/>
  <c r="BI289" i="2"/>
  <c r="BH289" i="2"/>
  <c r="BG289" i="2"/>
  <c r="BE289" i="2"/>
  <c r="T289" i="2"/>
  <c r="R289" i="2"/>
  <c r="P289" i="2"/>
  <c r="BI287" i="2"/>
  <c r="BH287" i="2"/>
  <c r="BG287" i="2"/>
  <c r="BE287" i="2"/>
  <c r="T287" i="2"/>
  <c r="R287" i="2"/>
  <c r="P287" i="2"/>
  <c r="BI286" i="2"/>
  <c r="BH286" i="2"/>
  <c r="BG286" i="2"/>
  <c r="BE286" i="2"/>
  <c r="T286" i="2"/>
  <c r="R286" i="2"/>
  <c r="P286" i="2"/>
  <c r="BI284" i="2"/>
  <c r="BH284" i="2"/>
  <c r="BG284" i="2"/>
  <c r="BE284" i="2"/>
  <c r="T284" i="2"/>
  <c r="R284" i="2"/>
  <c r="P284" i="2"/>
  <c r="BI283" i="2"/>
  <c r="BH283" i="2"/>
  <c r="BG283" i="2"/>
  <c r="BE283" i="2"/>
  <c r="T283" i="2"/>
  <c r="R283" i="2"/>
  <c r="P283" i="2"/>
  <c r="BI282" i="2"/>
  <c r="BH282" i="2"/>
  <c r="BG282" i="2"/>
  <c r="BE282" i="2"/>
  <c r="T282" i="2"/>
  <c r="R282" i="2"/>
  <c r="P282" i="2"/>
  <c r="BI281" i="2"/>
  <c r="BH281" i="2"/>
  <c r="BG281" i="2"/>
  <c r="BE281" i="2"/>
  <c r="T281" i="2"/>
  <c r="R281" i="2"/>
  <c r="P281" i="2"/>
  <c r="BI280" i="2"/>
  <c r="BH280" i="2"/>
  <c r="BG280" i="2"/>
  <c r="BE280" i="2"/>
  <c r="T280" i="2"/>
  <c r="R280" i="2"/>
  <c r="P280" i="2"/>
  <c r="BI279" i="2"/>
  <c r="BH279" i="2"/>
  <c r="BG279" i="2"/>
  <c r="BE279" i="2"/>
  <c r="T279" i="2"/>
  <c r="R279" i="2"/>
  <c r="P279" i="2"/>
  <c r="BI278" i="2"/>
  <c r="BH278" i="2"/>
  <c r="BG278" i="2"/>
  <c r="BE278" i="2"/>
  <c r="T278" i="2"/>
  <c r="R278" i="2"/>
  <c r="P278" i="2"/>
  <c r="BI277" i="2"/>
  <c r="BH277" i="2"/>
  <c r="BG277" i="2"/>
  <c r="BE277" i="2"/>
  <c r="T277" i="2"/>
  <c r="R277" i="2"/>
  <c r="P277" i="2"/>
  <c r="BI276" i="2"/>
  <c r="BH276" i="2"/>
  <c r="BG276" i="2"/>
  <c r="BE276" i="2"/>
  <c r="T276" i="2"/>
  <c r="R276" i="2"/>
  <c r="P276" i="2"/>
  <c r="BI274" i="2"/>
  <c r="BH274" i="2"/>
  <c r="BG274" i="2"/>
  <c r="BE274" i="2"/>
  <c r="T274" i="2"/>
  <c r="R274" i="2"/>
  <c r="P274" i="2"/>
  <c r="BI273" i="2"/>
  <c r="BH273" i="2"/>
  <c r="BG273" i="2"/>
  <c r="BE273" i="2"/>
  <c r="T273" i="2"/>
  <c r="R273" i="2"/>
  <c r="P273" i="2"/>
  <c r="BI272" i="2"/>
  <c r="BH272" i="2"/>
  <c r="BG272" i="2"/>
  <c r="BE272" i="2"/>
  <c r="T272" i="2"/>
  <c r="R272" i="2"/>
  <c r="P272" i="2"/>
  <c r="BI271" i="2"/>
  <c r="BH271" i="2"/>
  <c r="BG271" i="2"/>
  <c r="BE271" i="2"/>
  <c r="T271" i="2"/>
  <c r="R271" i="2"/>
  <c r="P271" i="2"/>
  <c r="BI270" i="2"/>
  <c r="BH270" i="2"/>
  <c r="BG270" i="2"/>
  <c r="BE270" i="2"/>
  <c r="T270" i="2"/>
  <c r="R270" i="2"/>
  <c r="P270" i="2"/>
  <c r="BI269" i="2"/>
  <c r="BH269" i="2"/>
  <c r="BG269" i="2"/>
  <c r="BE269" i="2"/>
  <c r="T269" i="2"/>
  <c r="R269" i="2"/>
  <c r="P269" i="2"/>
  <c r="BI268" i="2"/>
  <c r="BH268" i="2"/>
  <c r="BG268" i="2"/>
  <c r="BE268" i="2"/>
  <c r="T268" i="2"/>
  <c r="R268" i="2"/>
  <c r="P268" i="2"/>
  <c r="BI267" i="2"/>
  <c r="BH267" i="2"/>
  <c r="BG267" i="2"/>
  <c r="BE267" i="2"/>
  <c r="T267" i="2"/>
  <c r="R267" i="2"/>
  <c r="P267" i="2"/>
  <c r="BI265" i="2"/>
  <c r="BH265" i="2"/>
  <c r="BG265" i="2"/>
  <c r="BE265" i="2"/>
  <c r="T265" i="2"/>
  <c r="T264" i="2"/>
  <c r="R265" i="2"/>
  <c r="R264" i="2"/>
  <c r="P265" i="2"/>
  <c r="P264" i="2"/>
  <c r="BI263" i="2"/>
  <c r="BH263" i="2"/>
  <c r="BG263" i="2"/>
  <c r="BE263" i="2"/>
  <c r="T263" i="2"/>
  <c r="T262" i="2"/>
  <c r="R263" i="2"/>
  <c r="R262" i="2"/>
  <c r="P263" i="2"/>
  <c r="P262" i="2" s="1"/>
  <c r="BI261" i="2"/>
  <c r="BH261" i="2"/>
  <c r="BG261" i="2"/>
  <c r="BE261" i="2"/>
  <c r="T261" i="2"/>
  <c r="R261" i="2"/>
  <c r="P261" i="2"/>
  <c r="BI260" i="2"/>
  <c r="BH260" i="2"/>
  <c r="BG260" i="2"/>
  <c r="BE260" i="2"/>
  <c r="T260" i="2"/>
  <c r="R260" i="2"/>
  <c r="P260" i="2"/>
  <c r="BI259" i="2"/>
  <c r="BH259" i="2"/>
  <c r="BG259" i="2"/>
  <c r="BE259" i="2"/>
  <c r="T259" i="2"/>
  <c r="R259" i="2"/>
  <c r="P259" i="2"/>
  <c r="BI258" i="2"/>
  <c r="BH258" i="2"/>
  <c r="BG258" i="2"/>
  <c r="BE258" i="2"/>
  <c r="T258" i="2"/>
  <c r="R258" i="2"/>
  <c r="P258" i="2"/>
  <c r="BI257" i="2"/>
  <c r="BH257" i="2"/>
  <c r="BG257" i="2"/>
  <c r="BE257" i="2"/>
  <c r="T257" i="2"/>
  <c r="R257" i="2"/>
  <c r="P257" i="2"/>
  <c r="BI255" i="2"/>
  <c r="BH255" i="2"/>
  <c r="BG255" i="2"/>
  <c r="BE255" i="2"/>
  <c r="T255" i="2"/>
  <c r="R255" i="2"/>
  <c r="P255" i="2"/>
  <c r="BI254" i="2"/>
  <c r="BH254" i="2"/>
  <c r="BG254" i="2"/>
  <c r="BE254" i="2"/>
  <c r="T254" i="2"/>
  <c r="R254" i="2"/>
  <c r="P254" i="2"/>
  <c r="BI253" i="2"/>
  <c r="BH253" i="2"/>
  <c r="BG253" i="2"/>
  <c r="BE253" i="2"/>
  <c r="T253" i="2"/>
  <c r="R253" i="2"/>
  <c r="P253" i="2"/>
  <c r="BI251" i="2"/>
  <c r="BH251" i="2"/>
  <c r="BG251" i="2"/>
  <c r="BE251" i="2"/>
  <c r="T251" i="2"/>
  <c r="R251" i="2"/>
  <c r="P251" i="2"/>
  <c r="BI250" i="2"/>
  <c r="BH250" i="2"/>
  <c r="BG250" i="2"/>
  <c r="BE250" i="2"/>
  <c r="T250" i="2"/>
  <c r="R250" i="2"/>
  <c r="P250" i="2"/>
  <c r="BI249" i="2"/>
  <c r="BH249" i="2"/>
  <c r="BG249" i="2"/>
  <c r="BE249" i="2"/>
  <c r="T249" i="2"/>
  <c r="R249" i="2"/>
  <c r="P249" i="2"/>
  <c r="BI248" i="2"/>
  <c r="BH248" i="2"/>
  <c r="BG248" i="2"/>
  <c r="BE248" i="2"/>
  <c r="T248" i="2"/>
  <c r="R248" i="2"/>
  <c r="P248" i="2"/>
  <c r="BI247" i="2"/>
  <c r="BH247" i="2"/>
  <c r="BG247" i="2"/>
  <c r="BE247" i="2"/>
  <c r="T247" i="2"/>
  <c r="R247" i="2"/>
  <c r="P247" i="2"/>
  <c r="BI246" i="2"/>
  <c r="BH246" i="2"/>
  <c r="BG246" i="2"/>
  <c r="BE246" i="2"/>
  <c r="T246" i="2"/>
  <c r="R246" i="2"/>
  <c r="P246" i="2"/>
  <c r="BI245" i="2"/>
  <c r="BH245" i="2"/>
  <c r="BG245" i="2"/>
  <c r="BE245" i="2"/>
  <c r="T245" i="2"/>
  <c r="R245" i="2"/>
  <c r="P245" i="2"/>
  <c r="BI242" i="2"/>
  <c r="BH242" i="2"/>
  <c r="BG242" i="2"/>
  <c r="BE242" i="2"/>
  <c r="T242" i="2"/>
  <c r="T241" i="2" s="1"/>
  <c r="R242" i="2"/>
  <c r="R241" i="2" s="1"/>
  <c r="P242" i="2"/>
  <c r="P241" i="2" s="1"/>
  <c r="BI240" i="2"/>
  <c r="BH240" i="2"/>
  <c r="BG240" i="2"/>
  <c r="BE240" i="2"/>
  <c r="T240" i="2"/>
  <c r="R240" i="2"/>
  <c r="P240" i="2"/>
  <c r="BI239" i="2"/>
  <c r="BH239" i="2"/>
  <c r="BG239" i="2"/>
  <c r="BE239" i="2"/>
  <c r="T239" i="2"/>
  <c r="R239" i="2"/>
  <c r="P239" i="2"/>
  <c r="BI238" i="2"/>
  <c r="BH238" i="2"/>
  <c r="BG238" i="2"/>
  <c r="BE238" i="2"/>
  <c r="T238" i="2"/>
  <c r="R238" i="2"/>
  <c r="P238" i="2"/>
  <c r="BI237" i="2"/>
  <c r="BH237" i="2"/>
  <c r="BG237" i="2"/>
  <c r="BE237" i="2"/>
  <c r="T237" i="2"/>
  <c r="R237" i="2"/>
  <c r="P237" i="2"/>
  <c r="BI236" i="2"/>
  <c r="BH236" i="2"/>
  <c r="BG236" i="2"/>
  <c r="BE236" i="2"/>
  <c r="T236" i="2"/>
  <c r="R236" i="2"/>
  <c r="P236" i="2"/>
  <c r="BI235" i="2"/>
  <c r="BH235" i="2"/>
  <c r="BG235" i="2"/>
  <c r="BE235" i="2"/>
  <c r="T235" i="2"/>
  <c r="R235" i="2"/>
  <c r="P235" i="2"/>
  <c r="BI234" i="2"/>
  <c r="BH234" i="2"/>
  <c r="BG234" i="2"/>
  <c r="BE234" i="2"/>
  <c r="T234" i="2"/>
  <c r="R234" i="2"/>
  <c r="P234" i="2"/>
  <c r="BI233" i="2"/>
  <c r="BH233" i="2"/>
  <c r="BG233" i="2"/>
  <c r="BE233" i="2"/>
  <c r="T233" i="2"/>
  <c r="R233" i="2"/>
  <c r="P233" i="2"/>
  <c r="BI232" i="2"/>
  <c r="BH232" i="2"/>
  <c r="BG232" i="2"/>
  <c r="BE232" i="2"/>
  <c r="T232" i="2"/>
  <c r="R232" i="2"/>
  <c r="P232" i="2"/>
  <c r="BI231" i="2"/>
  <c r="BH231" i="2"/>
  <c r="BG231" i="2"/>
  <c r="BE231" i="2"/>
  <c r="T231" i="2"/>
  <c r="R231" i="2"/>
  <c r="P231" i="2"/>
  <c r="BI230" i="2"/>
  <c r="BH230" i="2"/>
  <c r="BG230" i="2"/>
  <c r="BE230" i="2"/>
  <c r="T230" i="2"/>
  <c r="R230" i="2"/>
  <c r="P230" i="2"/>
  <c r="BI229" i="2"/>
  <c r="BH229" i="2"/>
  <c r="BG229" i="2"/>
  <c r="BE229" i="2"/>
  <c r="T229" i="2"/>
  <c r="R229" i="2"/>
  <c r="P229" i="2"/>
  <c r="BI228" i="2"/>
  <c r="BH228" i="2"/>
  <c r="BG228" i="2"/>
  <c r="BE228" i="2"/>
  <c r="T228" i="2"/>
  <c r="R228" i="2"/>
  <c r="P228" i="2"/>
  <c r="BI227" i="2"/>
  <c r="BH227" i="2"/>
  <c r="BG227" i="2"/>
  <c r="BE227" i="2"/>
  <c r="T227" i="2"/>
  <c r="R227" i="2"/>
  <c r="P227" i="2"/>
  <c r="BI226" i="2"/>
  <c r="BH226" i="2"/>
  <c r="BG226" i="2"/>
  <c r="BE226" i="2"/>
  <c r="T226" i="2"/>
  <c r="R226" i="2"/>
  <c r="P226" i="2"/>
  <c r="BI225" i="2"/>
  <c r="BH225" i="2"/>
  <c r="BG225" i="2"/>
  <c r="BE225" i="2"/>
  <c r="T225" i="2"/>
  <c r="R225" i="2"/>
  <c r="P225" i="2"/>
  <c r="BI224" i="2"/>
  <c r="BH224" i="2"/>
  <c r="BG224" i="2"/>
  <c r="BE224" i="2"/>
  <c r="T224" i="2"/>
  <c r="R224" i="2"/>
  <c r="P224" i="2"/>
  <c r="BI223" i="2"/>
  <c r="BH223" i="2"/>
  <c r="BG223" i="2"/>
  <c r="BE223" i="2"/>
  <c r="T223" i="2"/>
  <c r="R223" i="2"/>
  <c r="P223" i="2"/>
  <c r="BI222" i="2"/>
  <c r="BH222" i="2"/>
  <c r="BG222" i="2"/>
  <c r="BE222" i="2"/>
  <c r="T222" i="2"/>
  <c r="R222" i="2"/>
  <c r="P222" i="2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9" i="2"/>
  <c r="BH219" i="2"/>
  <c r="BG219" i="2"/>
  <c r="BE219" i="2"/>
  <c r="T219" i="2"/>
  <c r="R219" i="2"/>
  <c r="P219" i="2"/>
  <c r="BI218" i="2"/>
  <c r="BH218" i="2"/>
  <c r="BG218" i="2"/>
  <c r="BE218" i="2"/>
  <c r="T218" i="2"/>
  <c r="R218" i="2"/>
  <c r="P218" i="2"/>
  <c r="BI217" i="2"/>
  <c r="BH217" i="2"/>
  <c r="BG217" i="2"/>
  <c r="BE217" i="2"/>
  <c r="T217" i="2"/>
  <c r="R217" i="2"/>
  <c r="P217" i="2"/>
  <c r="BI216" i="2"/>
  <c r="BH216" i="2"/>
  <c r="BG216" i="2"/>
  <c r="BE216" i="2"/>
  <c r="T216" i="2"/>
  <c r="R216" i="2"/>
  <c r="P216" i="2"/>
  <c r="BI215" i="2"/>
  <c r="BH215" i="2"/>
  <c r="BG215" i="2"/>
  <c r="BE215" i="2"/>
  <c r="T215" i="2"/>
  <c r="R215" i="2"/>
  <c r="P215" i="2"/>
  <c r="BI214" i="2"/>
  <c r="BH214" i="2"/>
  <c r="BG214" i="2"/>
  <c r="BE214" i="2"/>
  <c r="T214" i="2"/>
  <c r="R214" i="2"/>
  <c r="P214" i="2"/>
  <c r="BI213" i="2"/>
  <c r="BH213" i="2"/>
  <c r="BG213" i="2"/>
  <c r="BE213" i="2"/>
  <c r="T213" i="2"/>
  <c r="R213" i="2"/>
  <c r="P213" i="2"/>
  <c r="BI212" i="2"/>
  <c r="BH212" i="2"/>
  <c r="BG212" i="2"/>
  <c r="BE212" i="2"/>
  <c r="T212" i="2"/>
  <c r="R212" i="2"/>
  <c r="P212" i="2"/>
  <c r="BI211" i="2"/>
  <c r="BH211" i="2"/>
  <c r="BG211" i="2"/>
  <c r="BE211" i="2"/>
  <c r="T211" i="2"/>
  <c r="R211" i="2"/>
  <c r="P211" i="2"/>
  <c r="BI210" i="2"/>
  <c r="BH210" i="2"/>
  <c r="BG210" i="2"/>
  <c r="BE210" i="2"/>
  <c r="T210" i="2"/>
  <c r="R210" i="2"/>
  <c r="P210" i="2"/>
  <c r="BI209" i="2"/>
  <c r="BH209" i="2"/>
  <c r="BG209" i="2"/>
  <c r="BE209" i="2"/>
  <c r="T209" i="2"/>
  <c r="R209" i="2"/>
  <c r="P209" i="2"/>
  <c r="BI208" i="2"/>
  <c r="BH208" i="2"/>
  <c r="BG208" i="2"/>
  <c r="BE208" i="2"/>
  <c r="T208" i="2"/>
  <c r="R208" i="2"/>
  <c r="P208" i="2"/>
  <c r="BI207" i="2"/>
  <c r="BH207" i="2"/>
  <c r="BG207" i="2"/>
  <c r="BE207" i="2"/>
  <c r="T207" i="2"/>
  <c r="R207" i="2"/>
  <c r="P207" i="2"/>
  <c r="BI206" i="2"/>
  <c r="BH206" i="2"/>
  <c r="BG206" i="2"/>
  <c r="BE206" i="2"/>
  <c r="T206" i="2"/>
  <c r="R206" i="2"/>
  <c r="P206" i="2"/>
  <c r="BI205" i="2"/>
  <c r="BH205" i="2"/>
  <c r="BG205" i="2"/>
  <c r="BE205" i="2"/>
  <c r="T205" i="2"/>
  <c r="R205" i="2"/>
  <c r="P205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201" i="2"/>
  <c r="BH201" i="2"/>
  <c r="BG201" i="2"/>
  <c r="BE201" i="2"/>
  <c r="T201" i="2"/>
  <c r="R201" i="2"/>
  <c r="P201" i="2"/>
  <c r="BI200" i="2"/>
  <c r="BH200" i="2"/>
  <c r="BG200" i="2"/>
  <c r="BE200" i="2"/>
  <c r="T200" i="2"/>
  <c r="R200" i="2"/>
  <c r="P200" i="2"/>
  <c r="BI199" i="2"/>
  <c r="BH199" i="2"/>
  <c r="BG199" i="2"/>
  <c r="BE199" i="2"/>
  <c r="T199" i="2"/>
  <c r="R199" i="2"/>
  <c r="P199" i="2"/>
  <c r="BI197" i="2"/>
  <c r="BH197" i="2"/>
  <c r="BG197" i="2"/>
  <c r="BE197" i="2"/>
  <c r="T197" i="2"/>
  <c r="R197" i="2"/>
  <c r="P197" i="2"/>
  <c r="BI196" i="2"/>
  <c r="BH196" i="2"/>
  <c r="BG196" i="2"/>
  <c r="BE196" i="2"/>
  <c r="T196" i="2"/>
  <c r="R196" i="2"/>
  <c r="P196" i="2"/>
  <c r="BI195" i="2"/>
  <c r="BH195" i="2"/>
  <c r="BG195" i="2"/>
  <c r="BE195" i="2"/>
  <c r="T195" i="2"/>
  <c r="R195" i="2"/>
  <c r="P195" i="2"/>
  <c r="BI194" i="2"/>
  <c r="BH194" i="2"/>
  <c r="BG194" i="2"/>
  <c r="BE194" i="2"/>
  <c r="T194" i="2"/>
  <c r="R194" i="2"/>
  <c r="P194" i="2"/>
  <c r="BI193" i="2"/>
  <c r="BH193" i="2"/>
  <c r="BG193" i="2"/>
  <c r="BE193" i="2"/>
  <c r="T193" i="2"/>
  <c r="R193" i="2"/>
  <c r="P193" i="2"/>
  <c r="BI192" i="2"/>
  <c r="BH192" i="2"/>
  <c r="BG192" i="2"/>
  <c r="BE192" i="2"/>
  <c r="T192" i="2"/>
  <c r="R192" i="2"/>
  <c r="P192" i="2"/>
  <c r="BI191" i="2"/>
  <c r="BH191" i="2"/>
  <c r="BG191" i="2"/>
  <c r="BE191" i="2"/>
  <c r="T191" i="2"/>
  <c r="R191" i="2"/>
  <c r="P191" i="2"/>
  <c r="BI190" i="2"/>
  <c r="BH190" i="2"/>
  <c r="BG190" i="2"/>
  <c r="BE190" i="2"/>
  <c r="T190" i="2"/>
  <c r="R190" i="2"/>
  <c r="P190" i="2"/>
  <c r="BI189" i="2"/>
  <c r="BH189" i="2"/>
  <c r="BG189" i="2"/>
  <c r="BE189" i="2"/>
  <c r="T189" i="2"/>
  <c r="R189" i="2"/>
  <c r="P189" i="2"/>
  <c r="BI188" i="2"/>
  <c r="BH188" i="2"/>
  <c r="BG188" i="2"/>
  <c r="BE188" i="2"/>
  <c r="T188" i="2"/>
  <c r="R188" i="2"/>
  <c r="P188" i="2"/>
  <c r="BI187" i="2"/>
  <c r="BH187" i="2"/>
  <c r="BG187" i="2"/>
  <c r="BE187" i="2"/>
  <c r="T187" i="2"/>
  <c r="R187" i="2"/>
  <c r="P187" i="2"/>
  <c r="BI186" i="2"/>
  <c r="BH186" i="2"/>
  <c r="BG186" i="2"/>
  <c r="BE186" i="2"/>
  <c r="T186" i="2"/>
  <c r="R186" i="2"/>
  <c r="P186" i="2"/>
  <c r="BI185" i="2"/>
  <c r="BH185" i="2"/>
  <c r="BG185" i="2"/>
  <c r="BE185" i="2"/>
  <c r="T185" i="2"/>
  <c r="R185" i="2"/>
  <c r="P185" i="2"/>
  <c r="BI184" i="2"/>
  <c r="BH184" i="2"/>
  <c r="BG184" i="2"/>
  <c r="BE184" i="2"/>
  <c r="T184" i="2"/>
  <c r="R184" i="2"/>
  <c r="P184" i="2"/>
  <c r="BI183" i="2"/>
  <c r="BH183" i="2"/>
  <c r="BG183" i="2"/>
  <c r="BE183" i="2"/>
  <c r="T183" i="2"/>
  <c r="R183" i="2"/>
  <c r="P183" i="2"/>
  <c r="BI182" i="2"/>
  <c r="BH182" i="2"/>
  <c r="BG182" i="2"/>
  <c r="BE182" i="2"/>
  <c r="T182" i="2"/>
  <c r="R182" i="2"/>
  <c r="P182" i="2"/>
  <c r="BI181" i="2"/>
  <c r="BH181" i="2"/>
  <c r="BG181" i="2"/>
  <c r="BE181" i="2"/>
  <c r="T181" i="2"/>
  <c r="R181" i="2"/>
  <c r="P181" i="2"/>
  <c r="BI180" i="2"/>
  <c r="BH180" i="2"/>
  <c r="BG180" i="2"/>
  <c r="BE180" i="2"/>
  <c r="T180" i="2"/>
  <c r="R180" i="2"/>
  <c r="P180" i="2"/>
  <c r="BI179" i="2"/>
  <c r="BH179" i="2"/>
  <c r="BG179" i="2"/>
  <c r="BE179" i="2"/>
  <c r="T179" i="2"/>
  <c r="R179" i="2"/>
  <c r="P179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4" i="2"/>
  <c r="BH174" i="2"/>
  <c r="BG174" i="2"/>
  <c r="BE174" i="2"/>
  <c r="T174" i="2"/>
  <c r="T173" i="2" s="1"/>
  <c r="R174" i="2"/>
  <c r="R173" i="2" s="1"/>
  <c r="P174" i="2"/>
  <c r="P173" i="2"/>
  <c r="BI172" i="2"/>
  <c r="BH172" i="2"/>
  <c r="BG172" i="2"/>
  <c r="BE172" i="2"/>
  <c r="T172" i="2"/>
  <c r="R172" i="2"/>
  <c r="P172" i="2"/>
  <c r="BI171" i="2"/>
  <c r="BH171" i="2"/>
  <c r="BG171" i="2"/>
  <c r="BE171" i="2"/>
  <c r="T171" i="2"/>
  <c r="R171" i="2"/>
  <c r="P171" i="2"/>
  <c r="BI170" i="2"/>
  <c r="BH170" i="2"/>
  <c r="BG170" i="2"/>
  <c r="BE170" i="2"/>
  <c r="T170" i="2"/>
  <c r="R170" i="2"/>
  <c r="P170" i="2"/>
  <c r="BI169" i="2"/>
  <c r="BH169" i="2"/>
  <c r="BG169" i="2"/>
  <c r="BE169" i="2"/>
  <c r="T169" i="2"/>
  <c r="R169" i="2"/>
  <c r="P169" i="2"/>
  <c r="BI168" i="2"/>
  <c r="BH168" i="2"/>
  <c r="BG168" i="2"/>
  <c r="BE168" i="2"/>
  <c r="T168" i="2"/>
  <c r="R168" i="2"/>
  <c r="P168" i="2"/>
  <c r="BI167" i="2"/>
  <c r="BH167" i="2"/>
  <c r="BG167" i="2"/>
  <c r="BE167" i="2"/>
  <c r="T167" i="2"/>
  <c r="R167" i="2"/>
  <c r="P167" i="2"/>
  <c r="BI166" i="2"/>
  <c r="BH166" i="2"/>
  <c r="BG166" i="2"/>
  <c r="BE166" i="2"/>
  <c r="T166" i="2"/>
  <c r="R166" i="2"/>
  <c r="P166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63" i="2"/>
  <c r="BH163" i="2"/>
  <c r="BG163" i="2"/>
  <c r="BE163" i="2"/>
  <c r="T163" i="2"/>
  <c r="R163" i="2"/>
  <c r="P163" i="2"/>
  <c r="BI161" i="2"/>
  <c r="BH161" i="2"/>
  <c r="BG161" i="2"/>
  <c r="BE161" i="2"/>
  <c r="T161" i="2"/>
  <c r="R161" i="2"/>
  <c r="P161" i="2"/>
  <c r="BI160" i="2"/>
  <c r="BH160" i="2"/>
  <c r="BG160" i="2"/>
  <c r="BE160" i="2"/>
  <c r="T160" i="2"/>
  <c r="R160" i="2"/>
  <c r="P160" i="2"/>
  <c r="BI159" i="2"/>
  <c r="BH159" i="2"/>
  <c r="BG159" i="2"/>
  <c r="BE159" i="2"/>
  <c r="T159" i="2"/>
  <c r="R159" i="2"/>
  <c r="P159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5" i="2"/>
  <c r="BH155" i="2"/>
  <c r="BG155" i="2"/>
  <c r="BE155" i="2"/>
  <c r="T155" i="2"/>
  <c r="R155" i="2"/>
  <c r="P155" i="2"/>
  <c r="BI154" i="2"/>
  <c r="BH154" i="2"/>
  <c r="BG154" i="2"/>
  <c r="BE154" i="2"/>
  <c r="T154" i="2"/>
  <c r="R154" i="2"/>
  <c r="P154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J142" i="2"/>
  <c r="J141" i="2"/>
  <c r="F141" i="2"/>
  <c r="F139" i="2"/>
  <c r="E137" i="2"/>
  <c r="J94" i="2"/>
  <c r="J93" i="2"/>
  <c r="F93" i="2"/>
  <c r="F91" i="2"/>
  <c r="E89" i="2"/>
  <c r="J20" i="2"/>
  <c r="E20" i="2"/>
  <c r="F142" i="2" s="1"/>
  <c r="J19" i="2"/>
  <c r="J14" i="2"/>
  <c r="J139" i="2"/>
  <c r="E7" i="2"/>
  <c r="E133" i="2"/>
  <c r="L90" i="1"/>
  <c r="AM90" i="1"/>
  <c r="AM89" i="1"/>
  <c r="L89" i="1"/>
  <c r="AM87" i="1"/>
  <c r="L87" i="1"/>
  <c r="L85" i="1"/>
  <c r="J312" i="2"/>
  <c r="J293" i="2"/>
  <c r="BK289" i="2"/>
  <c r="J219" i="2"/>
  <c r="BK215" i="2"/>
  <c r="J210" i="2"/>
  <c r="J201" i="2"/>
  <c r="J199" i="2"/>
  <c r="BK186" i="2"/>
  <c r="BK174" i="2"/>
  <c r="BK161" i="2"/>
  <c r="J151" i="2"/>
  <c r="J287" i="2"/>
  <c r="J284" i="2"/>
  <c r="J283" i="2"/>
  <c r="BK281" i="2"/>
  <c r="J280" i="2"/>
  <c r="BK278" i="2"/>
  <c r="J276" i="2"/>
  <c r="J274" i="2"/>
  <c r="J272" i="2"/>
  <c r="J271" i="2"/>
  <c r="J269" i="2"/>
  <c r="BK268" i="2"/>
  <c r="BK265" i="2"/>
  <c r="J263" i="2"/>
  <c r="BK260" i="2"/>
  <c r="BK259" i="2"/>
  <c r="BK254" i="2"/>
  <c r="BK250" i="2"/>
  <c r="J247" i="2"/>
  <c r="BK240" i="2"/>
  <c r="J238" i="2"/>
  <c r="J229" i="2"/>
  <c r="J226" i="2"/>
  <c r="J222" i="2"/>
  <c r="BK214" i="2"/>
  <c r="J206" i="2"/>
  <c r="BK189" i="2"/>
  <c r="BK178" i="2"/>
  <c r="J170" i="2"/>
  <c r="BK159" i="2"/>
  <c r="J150" i="2"/>
  <c r="J319" i="2"/>
  <c r="J240" i="2"/>
  <c r="BK231" i="2"/>
  <c r="J204" i="2"/>
  <c r="BK201" i="2"/>
  <c r="BK180" i="2"/>
  <c r="BK154" i="2"/>
  <c r="J318" i="2"/>
  <c r="BK313" i="2"/>
  <c r="J307" i="2"/>
  <c r="BK303" i="2"/>
  <c r="BK300" i="2"/>
  <c r="BK299" i="2"/>
  <c r="J298" i="2"/>
  <c r="BK294" i="2"/>
  <c r="J259" i="2"/>
  <c r="J254" i="2"/>
  <c r="J251" i="2"/>
  <c r="BK247" i="2"/>
  <c r="BK239" i="2"/>
  <c r="J236" i="2"/>
  <c r="J230" i="2"/>
  <c r="BK227" i="2"/>
  <c r="BK222" i="2"/>
  <c r="BK216" i="2"/>
  <c r="J209" i="2"/>
  <c r="BK204" i="2"/>
  <c r="BK197" i="2"/>
  <c r="BK188" i="2"/>
  <c r="BK182" i="2"/>
  <c r="BK172" i="2"/>
  <c r="BK156" i="2"/>
  <c r="BK148" i="2"/>
  <c r="J216" i="2"/>
  <c r="BK196" i="2"/>
  <c r="BK185" i="2"/>
  <c r="J174" i="2"/>
  <c r="J163" i="2"/>
  <c r="J156" i="2"/>
  <c r="BK232" i="3"/>
  <c r="J220" i="3"/>
  <c r="J216" i="3"/>
  <c r="BK213" i="3"/>
  <c r="BK209" i="3"/>
  <c r="J204" i="3"/>
  <c r="BK200" i="3"/>
  <c r="J192" i="3"/>
  <c r="J182" i="3"/>
  <c r="J172" i="3"/>
  <c r="BK164" i="3"/>
  <c r="BK220" i="3"/>
  <c r="BK198" i="3"/>
  <c r="BK195" i="3"/>
  <c r="J186" i="3"/>
  <c r="J175" i="3"/>
  <c r="J170" i="3"/>
  <c r="BK206" i="3"/>
  <c r="J197" i="3"/>
  <c r="BK184" i="3"/>
  <c r="BK165" i="3"/>
  <c r="J213" i="3"/>
  <c r="J176" i="3"/>
  <c r="J162" i="3"/>
  <c r="BK160" i="3"/>
  <c r="J159" i="3"/>
  <c r="J156" i="3"/>
  <c r="J152" i="3"/>
  <c r="J148" i="3"/>
  <c r="J212" i="3"/>
  <c r="BK201" i="3"/>
  <c r="J183" i="3"/>
  <c r="BK153" i="3"/>
  <c r="J149" i="3"/>
  <c r="J147" i="3"/>
  <c r="J181" i="4"/>
  <c r="BK185" i="4"/>
  <c r="BK181" i="4"/>
  <c r="BK162" i="4"/>
  <c r="BK157" i="4"/>
  <c r="J178" i="4"/>
  <c r="J177" i="4"/>
  <c r="BK172" i="4"/>
  <c r="BK171" i="4"/>
  <c r="J165" i="4"/>
  <c r="J162" i="4"/>
  <c r="BK159" i="4"/>
  <c r="J149" i="4"/>
  <c r="BK143" i="4"/>
  <c r="J138" i="4"/>
  <c r="BK166" i="4"/>
  <c r="J163" i="4"/>
  <c r="BK153" i="4"/>
  <c r="BK149" i="4"/>
  <c r="J142" i="4"/>
  <c r="BK138" i="4"/>
  <c r="BK151" i="4"/>
  <c r="J166" i="5"/>
  <c r="J162" i="5"/>
  <c r="J149" i="6"/>
  <c r="BK143" i="6"/>
  <c r="J138" i="6"/>
  <c r="J136" i="6"/>
  <c r="J175" i="6"/>
  <c r="BK145" i="6"/>
  <c r="J169" i="6"/>
  <c r="BK142" i="6"/>
  <c r="J180" i="7"/>
  <c r="BK177" i="7"/>
  <c r="J170" i="7"/>
  <c r="J164" i="7"/>
  <c r="BK157" i="7"/>
  <c r="J150" i="7"/>
  <c r="J142" i="7"/>
  <c r="BK135" i="7"/>
  <c r="BK183" i="7"/>
  <c r="BK180" i="7"/>
  <c r="J168" i="7"/>
  <c r="BK167" i="7"/>
  <c r="J162" i="7"/>
  <c r="BK155" i="7"/>
  <c r="BK150" i="7"/>
  <c r="J147" i="7"/>
  <c r="J131" i="7"/>
  <c r="BK169" i="7"/>
  <c r="BK143" i="7"/>
  <c r="J130" i="7"/>
  <c r="BK141" i="7"/>
  <c r="BK175" i="7"/>
  <c r="J145" i="7"/>
  <c r="J159" i="8"/>
  <c r="J151" i="8"/>
  <c r="J145" i="8"/>
  <c r="BK137" i="8"/>
  <c r="BK131" i="8"/>
  <c r="BK157" i="8"/>
  <c r="J135" i="8"/>
  <c r="BK151" i="8"/>
  <c r="J142" i="8"/>
  <c r="J153" i="9"/>
  <c r="J146" i="9"/>
  <c r="BK139" i="9"/>
  <c r="BK131" i="9"/>
  <c r="BK149" i="9"/>
  <c r="BK144" i="9"/>
  <c r="J137" i="9"/>
  <c r="BK132" i="9"/>
  <c r="BK135" i="9"/>
  <c r="BK260" i="10"/>
  <c r="J253" i="10"/>
  <c r="BK244" i="10"/>
  <c r="BK240" i="10"/>
  <c r="BK228" i="10"/>
  <c r="BK223" i="10"/>
  <c r="J219" i="10"/>
  <c r="J209" i="10"/>
  <c r="J202" i="10"/>
  <c r="J192" i="10"/>
  <c r="BK184" i="10"/>
  <c r="BK177" i="10"/>
  <c r="BK173" i="10"/>
  <c r="BK162" i="10"/>
  <c r="BK155" i="10"/>
  <c r="BK149" i="10"/>
  <c r="BK142" i="10"/>
  <c r="J264" i="10"/>
  <c r="BK258" i="10"/>
  <c r="J244" i="10"/>
  <c r="J241" i="10"/>
  <c r="BK237" i="10"/>
  <c r="BK232" i="10"/>
  <c r="BK220" i="10"/>
  <c r="BK217" i="10"/>
  <c r="BK202" i="10"/>
  <c r="BK197" i="10"/>
  <c r="BK192" i="10"/>
  <c r="J185" i="10"/>
  <c r="J179" i="10"/>
  <c r="J168" i="10"/>
  <c r="J164" i="10"/>
  <c r="J154" i="10"/>
  <c r="J149" i="10"/>
  <c r="J147" i="10"/>
  <c r="J145" i="10"/>
  <c r="J250" i="10"/>
  <c r="J230" i="10"/>
  <c r="BK198" i="10"/>
  <c r="J189" i="10"/>
  <c r="BK168" i="10"/>
  <c r="J142" i="10"/>
  <c r="BK253" i="10"/>
  <c r="J199" i="10"/>
  <c r="J191" i="10"/>
  <c r="J178" i="10"/>
  <c r="J171" i="10"/>
  <c r="J148" i="10"/>
  <c r="BK152" i="11"/>
  <c r="J142" i="11"/>
  <c r="J136" i="11"/>
  <c r="BK167" i="11"/>
  <c r="J161" i="11"/>
  <c r="BK155" i="11"/>
  <c r="J145" i="11"/>
  <c r="BK139" i="11"/>
  <c r="BK132" i="11"/>
  <c r="J149" i="11"/>
  <c r="J143" i="11"/>
  <c r="BK304" i="12"/>
  <c r="J293" i="12"/>
  <c r="J292" i="12"/>
  <c r="J283" i="12"/>
  <c r="J277" i="12"/>
  <c r="J271" i="12"/>
  <c r="J269" i="12"/>
  <c r="J258" i="12"/>
  <c r="J244" i="12"/>
  <c r="BK240" i="12"/>
  <c r="BK233" i="12"/>
  <c r="BK229" i="12"/>
  <c r="J221" i="12"/>
  <c r="J214" i="12"/>
  <c r="BK206" i="12"/>
  <c r="BK196" i="12"/>
  <c r="J191" i="12"/>
  <c r="BK184" i="12"/>
  <c r="BK179" i="12"/>
  <c r="J173" i="12"/>
  <c r="J165" i="12"/>
  <c r="J162" i="12"/>
  <c r="J307" i="12"/>
  <c r="J305" i="12"/>
  <c r="J291" i="12"/>
  <c r="BK284" i="12"/>
  <c r="J275" i="12"/>
  <c r="J262" i="12"/>
  <c r="J254" i="12"/>
  <c r="BK235" i="12"/>
  <c r="BK227" i="12"/>
  <c r="BK221" i="12"/>
  <c r="BK217" i="12"/>
  <c r="J209" i="12"/>
  <c r="BK205" i="12"/>
  <c r="J198" i="12"/>
  <c r="BK274" i="12"/>
  <c r="J257" i="12"/>
  <c r="BK245" i="12"/>
  <c r="BK208" i="12"/>
  <c r="J199" i="12"/>
  <c r="BK159" i="12"/>
  <c r="BK192" i="12"/>
  <c r="BK173" i="12"/>
  <c r="BK146" i="12"/>
  <c r="BK252" i="12"/>
  <c r="J295" i="12"/>
  <c r="J210" i="12"/>
  <c r="J207" i="12"/>
  <c r="BK254" i="12"/>
  <c r="J232" i="12"/>
  <c r="J179" i="12"/>
  <c r="J154" i="12"/>
  <c r="J145" i="12"/>
  <c r="J229" i="12"/>
  <c r="J189" i="12"/>
  <c r="J225" i="12"/>
  <c r="J204" i="12"/>
  <c r="BK180" i="12"/>
  <c r="J157" i="12"/>
  <c r="J152" i="12"/>
  <c r="BK166" i="12"/>
  <c r="BK163" i="12"/>
  <c r="BK156" i="12"/>
  <c r="BK153" i="12"/>
  <c r="J146" i="12"/>
  <c r="BK197" i="13"/>
  <c r="BK189" i="13"/>
  <c r="J183" i="13"/>
  <c r="BK175" i="13"/>
  <c r="BK162" i="13"/>
  <c r="BK151" i="13"/>
  <c r="J146" i="13"/>
  <c r="BK141" i="13"/>
  <c r="J193" i="13"/>
  <c r="BK184" i="13"/>
  <c r="BK176" i="13"/>
  <c r="J166" i="13"/>
  <c r="BK156" i="13"/>
  <c r="BK182" i="13"/>
  <c r="BK148" i="13"/>
  <c r="BK187" i="13"/>
  <c r="J169" i="13"/>
  <c r="J156" i="13"/>
  <c r="BK143" i="13"/>
  <c r="J179" i="13"/>
  <c r="BK142" i="13"/>
  <c r="BK200" i="14"/>
  <c r="J163" i="14"/>
  <c r="BK156" i="14"/>
  <c r="J153" i="14"/>
  <c r="J144" i="14"/>
  <c r="BK140" i="14"/>
  <c r="BK150" i="14"/>
  <c r="J213" i="15"/>
  <c r="BK206" i="15"/>
  <c r="BK197" i="15"/>
  <c r="J190" i="15"/>
  <c r="BK186" i="15"/>
  <c r="BK178" i="15"/>
  <c r="BK169" i="15"/>
  <c r="BK165" i="15"/>
  <c r="J161" i="15"/>
  <c r="BK153" i="15"/>
  <c r="BK149" i="15"/>
  <c r="BK142" i="15"/>
  <c r="BK218" i="15"/>
  <c r="BK212" i="15"/>
  <c r="J206" i="15"/>
  <c r="BK202" i="15"/>
  <c r="BK194" i="15"/>
  <c r="J184" i="15"/>
  <c r="BK181" i="15"/>
  <c r="BK175" i="15"/>
  <c r="BK167" i="15"/>
  <c r="BK163" i="15"/>
  <c r="J155" i="15"/>
  <c r="J148" i="15"/>
  <c r="BK145" i="15"/>
  <c r="BK141" i="15"/>
  <c r="BK168" i="17"/>
  <c r="BK206" i="17"/>
  <c r="BK179" i="17"/>
  <c r="BK233" i="17"/>
  <c r="J180" i="17"/>
  <c r="BK193" i="18"/>
  <c r="BK178" i="18"/>
  <c r="BK162" i="18"/>
  <c r="J146" i="18"/>
  <c r="J198" i="18"/>
  <c r="BK188" i="18"/>
  <c r="BK171" i="18"/>
  <c r="J161" i="18"/>
  <c r="J144" i="18"/>
  <c r="BK201" i="18"/>
  <c r="BK194" i="18"/>
  <c r="BK150" i="18"/>
  <c r="J179" i="18"/>
  <c r="J147" i="18"/>
  <c r="BK291" i="2"/>
  <c r="J214" i="2"/>
  <c r="BK192" i="2"/>
  <c r="BK152" i="2"/>
  <c r="J286" i="2"/>
  <c r="J281" i="2"/>
  <c r="J278" i="2"/>
  <c r="BK273" i="2"/>
  <c r="J270" i="2"/>
  <c r="J265" i="2"/>
  <c r="J257" i="2"/>
  <c r="BK248" i="2"/>
  <c r="J234" i="2"/>
  <c r="BK212" i="2"/>
  <c r="BK177" i="2"/>
  <c r="F37" i="2"/>
  <c r="J167" i="2"/>
  <c r="BK230" i="3"/>
  <c r="BK192" i="3"/>
  <c r="J164" i="3"/>
  <c r="BK182" i="3"/>
  <c r="BK173" i="3"/>
  <c r="BK159" i="3"/>
  <c r="J151" i="3"/>
  <c r="J210" i="3"/>
  <c r="J169" i="3"/>
  <c r="BK148" i="3"/>
  <c r="BK182" i="4"/>
  <c r="BK180" i="4"/>
  <c r="J171" i="4"/>
  <c r="J161" i="4"/>
  <c r="BK147" i="4"/>
  <c r="J164" i="4"/>
  <c r="J152" i="4"/>
  <c r="J140" i="4"/>
  <c r="J164" i="5"/>
  <c r="J149" i="5"/>
  <c r="J136" i="5"/>
  <c r="BK164" i="5"/>
  <c r="BK159" i="5"/>
  <c r="J151" i="5"/>
  <c r="BK145" i="5"/>
  <c r="BK138" i="5"/>
  <c r="J146" i="5"/>
  <c r="J152" i="5"/>
  <c r="BK134" i="5"/>
  <c r="J173" i="6"/>
  <c r="J166" i="6"/>
  <c r="J156" i="6"/>
  <c r="J147" i="6"/>
  <c r="J139" i="6"/>
  <c r="J131" i="6"/>
  <c r="BK173" i="6"/>
  <c r="BK166" i="6"/>
  <c r="BK157" i="6"/>
  <c r="BK148" i="6"/>
  <c r="BK131" i="6"/>
  <c r="J164" i="6"/>
  <c r="J179" i="7"/>
  <c r="J166" i="7"/>
  <c r="J154" i="7"/>
  <c r="J136" i="7"/>
  <c r="J175" i="7"/>
  <c r="J157" i="7"/>
  <c r="BK142" i="7"/>
  <c r="J158" i="7"/>
  <c r="BK181" i="7"/>
  <c r="J161" i="8"/>
  <c r="J149" i="8"/>
  <c r="J133" i="8"/>
  <c r="BK149" i="8"/>
  <c r="J136" i="8"/>
  <c r="BK145" i="8"/>
  <c r="BK152" i="9"/>
  <c r="J132" i="9"/>
  <c r="BK141" i="9"/>
  <c r="BK137" i="9"/>
  <c r="BK247" i="10"/>
  <c r="BK231" i="10"/>
  <c r="J216" i="10"/>
  <c r="BK193" i="10"/>
  <c r="BK179" i="10"/>
  <c r="J157" i="10"/>
  <c r="J269" i="10"/>
  <c r="J254" i="10"/>
  <c r="J238" i="10"/>
  <c r="BK219" i="10"/>
  <c r="BK199" i="10"/>
  <c r="J182" i="10"/>
  <c r="J162" i="10"/>
  <c r="BK256" i="10"/>
  <c r="J197" i="10"/>
  <c r="J163" i="10"/>
  <c r="J232" i="10"/>
  <c r="J186" i="10"/>
  <c r="J146" i="10"/>
  <c r="BK159" i="11"/>
  <c r="BK145" i="11"/>
  <c r="BK164" i="11"/>
  <c r="J152" i="11"/>
  <c r="J137" i="11"/>
  <c r="J155" i="11"/>
  <c r="BK299" i="12"/>
  <c r="J284" i="12"/>
  <c r="BK275" i="12"/>
  <c r="J252" i="12"/>
  <c r="BK236" i="12"/>
  <c r="J216" i="12"/>
  <c r="BK195" i="12"/>
  <c r="J183" i="12"/>
  <c r="J166" i="12"/>
  <c r="BK306" i="12"/>
  <c r="BK278" i="12"/>
  <c r="J256" i="12"/>
  <c r="J236" i="12"/>
  <c r="BK223" i="12"/>
  <c r="J208" i="12"/>
  <c r="J196" i="12"/>
  <c r="BK244" i="12"/>
  <c r="J168" i="12"/>
  <c r="J187" i="12"/>
  <c r="BK256" i="12"/>
  <c r="BK222" i="12"/>
  <c r="BK269" i="12"/>
  <c r="BK188" i="12"/>
  <c r="BK207" i="12"/>
  <c r="J222" i="12"/>
  <c r="J175" i="12"/>
  <c r="BK165" i="12"/>
  <c r="BK152" i="12"/>
  <c r="J202" i="13"/>
  <c r="J184" i="13"/>
  <c r="BK169" i="13"/>
  <c r="J150" i="13"/>
  <c r="J194" i="13"/>
  <c r="J175" i="13"/>
  <c r="J158" i="13"/>
  <c r="BK190" i="13"/>
  <c r="J161" i="13"/>
  <c r="BK158" i="13"/>
  <c r="BK192" i="14"/>
  <c r="J182" i="14"/>
  <c r="BK172" i="14"/>
  <c r="J154" i="14"/>
  <c r="BK146" i="14"/>
  <c r="J194" i="14"/>
  <c r="BK181" i="14"/>
  <c r="J175" i="14"/>
  <c r="BK162" i="14"/>
  <c r="BK142" i="14"/>
  <c r="J219" i="15"/>
  <c r="J201" i="15"/>
  <c r="J308" i="2"/>
  <c r="J211" i="2"/>
  <c r="J188" i="2"/>
  <c r="J148" i="2"/>
  <c r="BK283" i="2"/>
  <c r="BK280" i="2"/>
  <c r="BK277" i="2"/>
  <c r="J273" i="2"/>
  <c r="J268" i="2"/>
  <c r="BK261" i="2"/>
  <c r="BK251" i="2"/>
  <c r="BK246" i="2"/>
  <c r="BK232" i="2"/>
  <c r="J223" i="2"/>
  <c r="BK211" i="2"/>
  <c r="BK166" i="2"/>
  <c r="BK311" i="2"/>
  <c r="BK293" i="2"/>
  <c r="J250" i="2"/>
  <c r="BK233" i="2"/>
  <c r="J224" i="2"/>
  <c r="BK206" i="2"/>
  <c r="BK190" i="2"/>
  <c r="J177" i="2"/>
  <c r="J153" i="2"/>
  <c r="BK194" i="2"/>
  <c r="BK171" i="2"/>
  <c r="BK153" i="2"/>
  <c r="BK222" i="3"/>
  <c r="BK212" i="3"/>
  <c r="BK186" i="3"/>
  <c r="BK167" i="3"/>
  <c r="BK215" i="3"/>
  <c r="BK185" i="3"/>
  <c r="J173" i="3"/>
  <c r="BK196" i="3"/>
  <c r="BK207" i="3"/>
  <c r="BK162" i="3"/>
  <c r="J154" i="3"/>
  <c r="BK146" i="3"/>
  <c r="BK180" i="3"/>
  <c r="BK150" i="3"/>
  <c r="BK186" i="4"/>
  <c r="J185" i="4"/>
  <c r="BK140" i="4"/>
  <c r="J174" i="4"/>
  <c r="J166" i="4"/>
  <c r="BK152" i="4"/>
  <c r="J141" i="4"/>
  <c r="BK161" i="4"/>
  <c r="J146" i="4"/>
  <c r="J165" i="5"/>
  <c r="J147" i="5"/>
  <c r="BK132" i="5"/>
  <c r="BK165" i="5"/>
  <c r="BK156" i="5"/>
  <c r="BK149" i="5"/>
  <c r="J137" i="5"/>
  <c r="BK136" i="5"/>
  <c r="BK174" i="6"/>
  <c r="BK171" i="6"/>
  <c r="BK160" i="6"/>
  <c r="BK150" i="6"/>
  <c r="BK140" i="6"/>
  <c r="BK135" i="6"/>
  <c r="J176" i="6"/>
  <c r="BK168" i="6"/>
  <c r="BK159" i="6"/>
  <c r="J152" i="6"/>
  <c r="J140" i="6"/>
  <c r="BK130" i="6"/>
  <c r="BK163" i="6"/>
  <c r="BK178" i="7"/>
  <c r="J160" i="7"/>
  <c r="BK147" i="7"/>
  <c r="BK184" i="7"/>
  <c r="J172" i="7"/>
  <c r="BK160" i="7"/>
  <c r="J146" i="7"/>
  <c r="BK145" i="7"/>
  <c r="J141" i="7"/>
  <c r="BK155" i="8"/>
  <c r="J143" i="8"/>
  <c r="BK158" i="8"/>
  <c r="J149" i="9"/>
  <c r="J133" i="9"/>
  <c r="BK254" i="10"/>
  <c r="BK236" i="10"/>
  <c r="BK222" i="10"/>
  <c r="J203" i="10"/>
  <c r="BK182" i="10"/>
  <c r="J166" i="10"/>
  <c r="BK153" i="10"/>
  <c r="J268" i="10"/>
  <c r="J247" i="10"/>
  <c r="J231" i="10"/>
  <c r="BK205" i="10"/>
  <c r="J188" i="10"/>
  <c r="BK171" i="10"/>
  <c r="J156" i="10"/>
  <c r="BK239" i="10"/>
  <c r="J153" i="10"/>
  <c r="BK245" i="10"/>
  <c r="BK194" i="10"/>
  <c r="BK167" i="10"/>
  <c r="J164" i="11"/>
  <c r="J156" i="11"/>
  <c r="J135" i="11"/>
  <c r="BK150" i="11"/>
  <c r="BK138" i="11"/>
  <c r="BK158" i="11"/>
  <c r="BK302" i="12"/>
  <c r="J282" i="12"/>
  <c r="BK262" i="12"/>
  <c r="BK243" i="12"/>
  <c r="BK232" i="12"/>
  <c r="BK215" i="12"/>
  <c r="J194" i="12"/>
  <c r="BK182" i="12"/>
  <c r="BK164" i="12"/>
  <c r="J302" i="12"/>
  <c r="BK282" i="12"/>
  <c r="BK261" i="12"/>
  <c r="BK241" i="12"/>
  <c r="J224" i="12"/>
  <c r="J215" i="12"/>
  <c r="J259" i="12"/>
  <c r="J230" i="12"/>
  <c r="BK167" i="12"/>
  <c r="J153" i="12"/>
  <c r="J250" i="12"/>
  <c r="BK265" i="12"/>
  <c r="BK277" i="12"/>
  <c r="J217" i="12"/>
  <c r="BK234" i="12"/>
  <c r="J203" i="12"/>
  <c r="BK145" i="12"/>
  <c r="BK158" i="12"/>
  <c r="BK147" i="12"/>
  <c r="J196" i="13"/>
  <c r="BK180" i="13"/>
  <c r="BK149" i="13"/>
  <c r="BK192" i="13"/>
  <c r="BK179" i="13"/>
  <c r="J162" i="13"/>
  <c r="BK153" i="13"/>
  <c r="BK163" i="13"/>
  <c r="BK140" i="13"/>
  <c r="BK194" i="14"/>
  <c r="J180" i="14"/>
  <c r="J167" i="14"/>
  <c r="BK151" i="14"/>
  <c r="J141" i="14"/>
  <c r="J193" i="14"/>
  <c r="BK180" i="14"/>
  <c r="BK165" i="14"/>
  <c r="J146" i="14"/>
  <c r="J218" i="15"/>
  <c r="J198" i="15"/>
  <c r="J187" i="15"/>
  <c r="BK170" i="15"/>
  <c r="J157" i="15"/>
  <c r="J146" i="15"/>
  <c r="BK210" i="15"/>
  <c r="BK189" i="15"/>
  <c r="BK182" i="15"/>
  <c r="J165" i="15"/>
  <c r="BK154" i="15"/>
  <c r="J143" i="15"/>
  <c r="J191" i="16"/>
  <c r="BK172" i="16"/>
  <c r="J165" i="16"/>
  <c r="J158" i="16"/>
  <c r="J143" i="16"/>
  <c r="J213" i="16"/>
  <c r="BK198" i="16"/>
  <c r="J147" i="16"/>
  <c r="J192" i="16"/>
  <c r="J146" i="16"/>
  <c r="BK173" i="16"/>
  <c r="BK268" i="17"/>
  <c r="BK243" i="17"/>
  <c r="J232" i="17"/>
  <c r="J217" i="17"/>
  <c r="J206" i="17"/>
  <c r="BK190" i="17"/>
  <c r="BK180" i="17"/>
  <c r="BK159" i="17"/>
  <c r="J144" i="17"/>
  <c r="BK254" i="17"/>
  <c r="J245" i="17"/>
  <c r="BK236" i="17"/>
  <c r="BK220" i="17"/>
  <c r="J195" i="17"/>
  <c r="BK158" i="18"/>
  <c r="BK312" i="2"/>
  <c r="J290" i="2"/>
  <c r="BK205" i="2"/>
  <c r="BK181" i="2"/>
  <c r="J35" i="2"/>
  <c r="BK149" i="2"/>
  <c r="J227" i="2"/>
  <c r="J186" i="2"/>
  <c r="J149" i="2"/>
  <c r="BK306" i="2"/>
  <c r="BK301" i="2"/>
  <c r="BK297" i="2"/>
  <c r="BK258" i="2"/>
  <c r="J246" i="2"/>
  <c r="J231" i="2"/>
  <c r="BK221" i="2"/>
  <c r="J205" i="2"/>
  <c r="BK191" i="2"/>
  <c r="J164" i="2"/>
  <c r="J187" i="2"/>
  <c r="J161" i="2"/>
  <c r="BK224" i="3"/>
  <c r="J207" i="3"/>
  <c r="BK188" i="3"/>
  <c r="BK169" i="3"/>
  <c r="BK216" i="3"/>
  <c r="BK156" i="3"/>
  <c r="J145" i="3"/>
  <c r="BK177" i="3"/>
  <c r="J146" i="3"/>
  <c r="J186" i="4"/>
  <c r="J182" i="4"/>
  <c r="J180" i="4"/>
  <c r="BK174" i="4"/>
  <c r="BK163" i="4"/>
  <c r="J153" i="4"/>
  <c r="BK142" i="4"/>
  <c r="J160" i="4"/>
  <c r="BK134" i="4"/>
  <c r="J163" i="5"/>
  <c r="J145" i="5"/>
  <c r="J131" i="5"/>
  <c r="BK163" i="5"/>
  <c r="J132" i="5"/>
  <c r="BK139" i="5"/>
  <c r="BK141" i="5"/>
  <c r="BK177" i="6"/>
  <c r="J167" i="6"/>
  <c r="BK158" i="6"/>
  <c r="J145" i="6"/>
  <c r="BK138" i="6"/>
  <c r="J130" i="6"/>
  <c r="J171" i="6"/>
  <c r="J165" i="6"/>
  <c r="BK156" i="6"/>
  <c r="J146" i="6"/>
  <c r="J132" i="6"/>
  <c r="BK132" i="6"/>
  <c r="J185" i="7"/>
  <c r="BK172" i="7"/>
  <c r="J151" i="7"/>
  <c r="BK185" i="7"/>
  <c r="J176" i="7"/>
  <c r="BK164" i="7"/>
  <c r="BK151" i="7"/>
  <c r="J133" i="7"/>
  <c r="BK136" i="8"/>
  <c r="BK142" i="8"/>
  <c r="J131" i="8"/>
  <c r="J132" i="8"/>
  <c r="J144" i="9"/>
  <c r="J139" i="9"/>
  <c r="BK259" i="10"/>
  <c r="J165" i="10"/>
  <c r="J150" i="10"/>
  <c r="J260" i="10"/>
  <c r="BK246" i="10"/>
  <c r="J236" i="10"/>
  <c r="J223" i="10"/>
  <c r="J200" i="10"/>
  <c r="BK183" i="10"/>
  <c r="BK163" i="10"/>
  <c r="BK148" i="10"/>
  <c r="J242" i="10"/>
  <c r="J183" i="10"/>
  <c r="J258" i="10"/>
  <c r="BK195" i="10"/>
  <c r="J170" i="10"/>
  <c r="J168" i="11"/>
  <c r="BK160" i="11"/>
  <c r="J138" i="11"/>
  <c r="J159" i="11"/>
  <c r="BK141" i="11"/>
  <c r="J131" i="11"/>
  <c r="BK305" i="12"/>
  <c r="BK288" i="12"/>
  <c r="J276" i="12"/>
  <c r="J261" i="12"/>
  <c r="J241" i="12"/>
  <c r="J219" i="12"/>
  <c r="BK203" i="12"/>
  <c r="J186" i="12"/>
  <c r="BK174" i="12"/>
  <c r="J158" i="12"/>
  <c r="BK287" i="12"/>
  <c r="J274" i="12"/>
  <c r="BK242" i="12"/>
  <c r="BK230" i="12"/>
  <c r="J211" i="12"/>
  <c r="BK194" i="12"/>
  <c r="BK238" i="12"/>
  <c r="J195" i="12"/>
  <c r="J147" i="12"/>
  <c r="J301" i="12"/>
  <c r="J285" i="12"/>
  <c r="BK218" i="12"/>
  <c r="J149" i="12"/>
  <c r="BK149" i="12"/>
  <c r="BK191" i="12"/>
  <c r="BK155" i="12"/>
  <c r="BK162" i="12"/>
  <c r="BK151" i="12"/>
  <c r="J192" i="13"/>
  <c r="J176" i="13"/>
  <c r="J153" i="13"/>
  <c r="J142" i="13"/>
  <c r="BK183" i="13"/>
  <c r="J167" i="13"/>
  <c r="BK164" i="13"/>
  <c r="J164" i="13"/>
  <c r="BK178" i="13"/>
  <c r="BK189" i="14"/>
  <c r="J177" i="14"/>
  <c r="BK160" i="14"/>
  <c r="BK148" i="14"/>
  <c r="BK202" i="14"/>
  <c r="BK187" i="14"/>
  <c r="BK177" i="14"/>
  <c r="BK164" i="14"/>
  <c r="J180" i="15"/>
  <c r="J164" i="15"/>
  <c r="BK151" i="15"/>
  <c r="J139" i="15"/>
  <c r="BK208" i="15"/>
  <c r="J191" i="15"/>
  <c r="J176" i="15"/>
  <c r="J160" i="15"/>
  <c r="J147" i="15"/>
  <c r="BK319" i="2"/>
  <c r="BK282" i="2"/>
  <c r="J277" i="2"/>
  <c r="BK271" i="2"/>
  <c r="BK267" i="2"/>
  <c r="J261" i="2"/>
  <c r="J253" i="2"/>
  <c r="J242" i="2"/>
  <c r="BK230" i="2"/>
  <c r="BK219" i="2"/>
  <c r="BK193" i="2"/>
  <c r="J171" i="2"/>
  <c r="J152" i="2"/>
  <c r="BK210" i="2"/>
  <c r="J160" i="2"/>
  <c r="J311" i="2"/>
  <c r="J301" i="2"/>
  <c r="J295" i="2"/>
  <c r="J255" i="2"/>
  <c r="BK242" i="2"/>
  <c r="J232" i="2"/>
  <c r="J225" i="2"/>
  <c r="BK213" i="2"/>
  <c r="J192" i="2"/>
  <c r="BK183" i="2"/>
  <c r="J159" i="2"/>
  <c r="BK207" i="2"/>
  <c r="J181" i="2"/>
  <c r="J157" i="2"/>
  <c r="J219" i="3"/>
  <c r="BK208" i="3"/>
  <c r="BK191" i="3"/>
  <c r="J165" i="3"/>
  <c r="BK221" i="3"/>
  <c r="J196" i="3"/>
  <c r="J167" i="3"/>
  <c r="BK170" i="3"/>
  <c r="BK204" i="3"/>
  <c r="J161" i="3"/>
  <c r="BK154" i="3"/>
  <c r="J134" i="4"/>
  <c r="J172" i="4"/>
  <c r="J168" i="4"/>
  <c r="J150" i="4"/>
  <c r="BK169" i="4"/>
  <c r="J151" i="4"/>
  <c r="BK137" i="4"/>
  <c r="J157" i="5"/>
  <c r="J156" i="5"/>
  <c r="BK152" i="5"/>
  <c r="J144" i="5"/>
  <c r="BK166" i="5"/>
  <c r="BK157" i="5"/>
  <c r="BK148" i="5"/>
  <c r="J141" i="5"/>
  <c r="BK131" i="5"/>
  <c r="J135" i="5"/>
  <c r="J138" i="5"/>
  <c r="BK176" i="6"/>
  <c r="J168" i="6"/>
  <c r="J159" i="6"/>
  <c r="J148" i="6"/>
  <c r="J142" i="6"/>
  <c r="J137" i="6"/>
  <c r="J174" i="6"/>
  <c r="J163" i="6"/>
  <c r="BK155" i="6"/>
  <c r="BK147" i="6"/>
  <c r="J133" i="6"/>
  <c r="J141" i="6"/>
  <c r="J134" i="6"/>
  <c r="BK170" i="7"/>
  <c r="J153" i="7"/>
  <c r="BK131" i="7"/>
  <c r="J177" i="7"/>
  <c r="BK163" i="7"/>
  <c r="BK148" i="7"/>
  <c r="J183" i="7"/>
  <c r="BK159" i="8"/>
  <c r="BK147" i="8"/>
  <c r="J134" i="8"/>
  <c r="BK134" i="8"/>
  <c r="J141" i="9"/>
  <c r="BK145" i="9"/>
  <c r="J134" i="9"/>
  <c r="BK248" i="10"/>
  <c r="J229" i="10"/>
  <c r="BK216" i="10"/>
  <c r="J198" i="10"/>
  <c r="BK174" i="10"/>
  <c r="BK152" i="10"/>
  <c r="BK268" i="10"/>
  <c r="J249" i="10"/>
  <c r="BK225" i="10"/>
  <c r="BK214" i="10"/>
  <c r="BK191" i="10"/>
  <c r="J172" i="10"/>
  <c r="J161" i="10"/>
  <c r="BK144" i="10"/>
  <c r="BK204" i="10"/>
  <c r="J263" i="10"/>
  <c r="J217" i="10"/>
  <c r="BK189" i="10"/>
  <c r="BK157" i="10"/>
  <c r="J165" i="11"/>
  <c r="J158" i="11"/>
  <c r="BK140" i="11"/>
  <c r="BK131" i="11"/>
  <c r="BK149" i="11"/>
  <c r="BK135" i="11"/>
  <c r="J132" i="11"/>
  <c r="BK291" i="12"/>
  <c r="J278" i="12"/>
  <c r="J265" i="12"/>
  <c r="J242" i="12"/>
  <c r="J231" i="12"/>
  <c r="J205" i="12"/>
  <c r="J192" i="12"/>
  <c r="J176" i="12"/>
  <c r="BK307" i="12"/>
  <c r="BK296" i="12"/>
  <c r="J272" i="12"/>
  <c r="J243" i="12"/>
  <c r="J226" i="12"/>
  <c r="BK213" i="12"/>
  <c r="J201" i="12"/>
  <c r="BK247" i="12"/>
  <c r="J184" i="12"/>
  <c r="BK181" i="12"/>
  <c r="J253" i="12"/>
  <c r="BK266" i="12"/>
  <c r="BK255" i="12"/>
  <c r="BK170" i="12"/>
  <c r="J171" i="12"/>
  <c r="J181" i="12"/>
  <c r="J151" i="12"/>
  <c r="BK160" i="12"/>
  <c r="BK150" i="12"/>
  <c r="BK194" i="13"/>
  <c r="J177" i="13"/>
  <c r="BK155" i="13"/>
  <c r="J143" i="13"/>
  <c r="BK186" i="13"/>
  <c r="J155" i="13"/>
  <c r="BK196" i="13"/>
  <c r="J149" i="13"/>
  <c r="BK144" i="13"/>
  <c r="BK193" i="14"/>
  <c r="J181" i="14"/>
  <c r="BK169" i="14"/>
  <c r="BK158" i="14"/>
  <c r="J142" i="14"/>
  <c r="J190" i="14"/>
  <c r="J178" i="14"/>
  <c r="BK167" i="14"/>
  <c r="BK155" i="14"/>
  <c r="BK143" i="14"/>
  <c r="J215" i="15"/>
  <c r="J194" i="15"/>
  <c r="J182" i="15"/>
  <c r="J167" i="15"/>
  <c r="J154" i="15"/>
  <c r="J140" i="15"/>
  <c r="J203" i="15"/>
  <c r="BK190" i="15"/>
  <c r="J178" i="15"/>
  <c r="BK162" i="15"/>
  <c r="J150" i="15"/>
  <c r="J142" i="15"/>
  <c r="BK249" i="17"/>
  <c r="BK224" i="17"/>
  <c r="J200" i="17"/>
  <c r="J187" i="17"/>
  <c r="BK164" i="17"/>
  <c r="J151" i="17"/>
  <c r="J262" i="17"/>
  <c r="J247" i="17"/>
  <c r="BK234" i="17"/>
  <c r="J222" i="17"/>
  <c r="J203" i="17"/>
  <c r="J188" i="17"/>
  <c r="J172" i="17"/>
  <c r="J161" i="17"/>
  <c r="BK152" i="17"/>
  <c r="J258" i="17"/>
  <c r="J212" i="17"/>
  <c r="J163" i="17"/>
  <c r="BK247" i="17"/>
  <c r="BK188" i="17"/>
  <c r="J260" i="17"/>
  <c r="BK165" i="17"/>
  <c r="J187" i="18"/>
  <c r="J171" i="18"/>
  <c r="BK161" i="18"/>
  <c r="BK151" i="18"/>
  <c r="J202" i="18"/>
  <c r="J294" i="2"/>
  <c r="J217" i="2"/>
  <c r="J190" i="2"/>
  <c r="BK165" i="2"/>
  <c r="BK286" i="2"/>
  <c r="J282" i="2"/>
  <c r="J279" i="2"/>
  <c r="BK272" i="2"/>
  <c r="BK269" i="2"/>
  <c r="BK263" i="2"/>
  <c r="BK255" i="2"/>
  <c r="BK245" i="2"/>
  <c r="J237" i="2"/>
  <c r="J218" i="2"/>
  <c r="J183" i="2"/>
  <c r="J155" i="2"/>
  <c r="BK235" i="2"/>
  <c r="J194" i="2"/>
  <c r="J228" i="3"/>
  <c r="BK210" i="3"/>
  <c r="J201" i="3"/>
  <c r="BK176" i="3"/>
  <c r="J227" i="3"/>
  <c r="J188" i="3"/>
  <c r="BK163" i="3"/>
  <c r="J221" i="3"/>
  <c r="J171" i="3"/>
  <c r="J157" i="3"/>
  <c r="J150" i="3"/>
  <c r="J209" i="3"/>
  <c r="J163" i="3"/>
  <c r="BK145" i="3"/>
  <c r="BK183" i="4"/>
  <c r="BK178" i="4"/>
  <c r="J175" i="4"/>
  <c r="BK170" i="4"/>
  <c r="BK160" i="4"/>
  <c r="BK146" i="4"/>
  <c r="BK154" i="4"/>
  <c r="BK141" i="4"/>
  <c r="J168" i="5"/>
  <c r="J159" i="5"/>
  <c r="BK137" i="5"/>
  <c r="BK168" i="5"/>
  <c r="BK160" i="5"/>
  <c r="BK153" i="5"/>
  <c r="BK147" i="5"/>
  <c r="BK143" i="5"/>
  <c r="BK133" i="5"/>
  <c r="J143" i="5"/>
  <c r="J162" i="6"/>
  <c r="J153" i="6"/>
  <c r="J144" i="6"/>
  <c r="BK136" i="6"/>
  <c r="J177" i="6"/>
  <c r="BK167" i="6"/>
  <c r="J158" i="6"/>
  <c r="J150" i="6"/>
  <c r="BK139" i="6"/>
  <c r="BK154" i="6"/>
  <c r="J184" i="7"/>
  <c r="J167" i="7"/>
  <c r="J155" i="7"/>
  <c r="J138" i="7"/>
  <c r="BK174" i="7"/>
  <c r="J161" i="7"/>
  <c r="BK138" i="7"/>
  <c r="BK168" i="7"/>
  <c r="BK153" i="7"/>
  <c r="J144" i="7"/>
  <c r="J157" i="8"/>
  <c r="BK140" i="8"/>
  <c r="J153" i="8"/>
  <c r="J139" i="8"/>
  <c r="BK148" i="8"/>
  <c r="J148" i="9"/>
  <c r="BK134" i="9"/>
  <c r="J142" i="9"/>
  <c r="J267" i="10"/>
  <c r="J246" i="10"/>
  <c r="J225" i="10"/>
  <c r="J214" i="10"/>
  <c r="J194" i="10"/>
  <c r="J175" i="10"/>
  <c r="J158" i="10"/>
  <c r="BK145" i="10"/>
  <c r="J259" i="10"/>
  <c r="BK241" i="10"/>
  <c r="J228" i="10"/>
  <c r="BK206" i="10"/>
  <c r="BK190" i="10"/>
  <c r="J169" i="10"/>
  <c r="J152" i="10"/>
  <c r="BK251" i="10"/>
  <c r="BK172" i="10"/>
  <c r="BK230" i="10"/>
  <c r="BK165" i="11"/>
  <c r="J148" i="11"/>
  <c r="BK136" i="11"/>
  <c r="BK142" i="11"/>
  <c r="J296" i="12"/>
  <c r="BK279" i="12"/>
  <c r="BK272" i="12"/>
  <c r="BK257" i="12"/>
  <c r="J238" i="12"/>
  <c r="BK226" i="12"/>
  <c r="BK202" i="12"/>
  <c r="BK183" i="12"/>
  <c r="J172" i="12"/>
  <c r="J156" i="12"/>
  <c r="BK285" i="12"/>
  <c r="BK271" i="12"/>
  <c r="BK250" i="12"/>
  <c r="BK231" i="12"/>
  <c r="BK219" i="12"/>
  <c r="BK204" i="12"/>
  <c r="BK248" i="12"/>
  <c r="J177" i="12"/>
  <c r="J178" i="12"/>
  <c r="BK301" i="12"/>
  <c r="BK292" i="12"/>
  <c r="J287" i="12"/>
  <c r="J174" i="12"/>
  <c r="BK239" i="12"/>
  <c r="J223" i="12"/>
  <c r="BK176" i="12"/>
  <c r="J164" i="12"/>
  <c r="J155" i="12"/>
  <c r="BK200" i="13"/>
  <c r="J186" i="13"/>
  <c r="BK172" i="13"/>
  <c r="BK146" i="13"/>
  <c r="J148" i="13"/>
  <c r="J186" i="14"/>
  <c r="J179" i="14"/>
  <c r="J164" i="14"/>
  <c r="J155" i="14"/>
  <c r="BK144" i="14"/>
  <c r="BK196" i="14"/>
  <c r="BK184" i="14"/>
  <c r="J174" i="14"/>
  <c r="J148" i="14"/>
  <c r="J151" i="14"/>
  <c r="J202" i="15"/>
  <c r="J189" i="15"/>
  <c r="BK174" i="15"/>
  <c r="J159" i="15"/>
  <c r="BK147" i="15"/>
  <c r="BK215" i="15"/>
  <c r="BK200" i="15"/>
  <c r="BK187" i="15"/>
  <c r="J169" i="15"/>
  <c r="J153" i="15"/>
  <c r="J141" i="15"/>
  <c r="BK177" i="16"/>
  <c r="J164" i="16"/>
  <c r="BK149" i="16"/>
  <c r="J218" i="16"/>
  <c r="J202" i="16"/>
  <c r="BK189" i="16"/>
  <c r="BK174" i="16"/>
  <c r="BK167" i="16"/>
  <c r="J155" i="16"/>
  <c r="J149" i="16"/>
  <c r="J140" i="16"/>
  <c r="J181" i="16"/>
  <c r="J139" i="16"/>
  <c r="BK160" i="16"/>
  <c r="BK263" i="17"/>
  <c r="BK246" i="17"/>
  <c r="BK235" i="17"/>
  <c r="J220" i="17"/>
  <c r="BK203" i="17"/>
  <c r="BK189" i="17"/>
  <c r="J177" i="17"/>
  <c r="BK155" i="17"/>
  <c r="J147" i="17"/>
  <c r="J253" i="17"/>
  <c r="J242" i="17"/>
  <c r="BK227" i="17"/>
  <c r="J214" i="17"/>
  <c r="J193" i="17"/>
  <c r="BK181" i="17"/>
  <c r="J171" i="17"/>
  <c r="BK163" i="17"/>
  <c r="J153" i="17"/>
  <c r="J146" i="17"/>
  <c r="J223" i="17"/>
  <c r="BK196" i="17"/>
  <c r="BK146" i="17"/>
  <c r="J205" i="17"/>
  <c r="BK170" i="17"/>
  <c r="BK232" i="17"/>
  <c r="J184" i="18"/>
  <c r="BK164" i="18"/>
  <c r="J152" i="18"/>
  <c r="J141" i="18"/>
  <c r="BK187" i="18"/>
  <c r="BK170" i="18"/>
  <c r="J151" i="18"/>
  <c r="BK139" i="18"/>
  <c r="BK183" i="18"/>
  <c r="J170" i="18"/>
  <c r="J193" i="18"/>
  <c r="BK145" i="18"/>
  <c r="J309" i="2"/>
  <c r="J289" i="2"/>
  <c r="BK208" i="2"/>
  <c r="J182" i="2"/>
  <c r="J165" i="2"/>
  <c r="BK316" i="2"/>
  <c r="BK304" i="2"/>
  <c r="J299" i="2"/>
  <c r="J291" i="2"/>
  <c r="J248" i="2"/>
  <c r="J235" i="2"/>
  <c r="J228" i="2"/>
  <c r="BK217" i="2"/>
  <c r="BK200" i="2"/>
  <c r="J180" i="2"/>
  <c r="BK160" i="2"/>
  <c r="J208" i="2"/>
  <c r="BK170" i="2"/>
  <c r="AS97" i="1"/>
  <c r="J198" i="3"/>
  <c r="BK178" i="3"/>
  <c r="J233" i="3"/>
  <c r="J203" i="3"/>
  <c r="J178" i="3"/>
  <c r="BK203" i="3"/>
  <c r="J231" i="3"/>
  <c r="BK175" i="3"/>
  <c r="J160" i="3"/>
  <c r="BK155" i="3"/>
  <c r="BK219" i="3"/>
  <c r="J195" i="3"/>
  <c r="BK151" i="3"/>
  <c r="J183" i="4"/>
  <c r="J184" i="4"/>
  <c r="BK145" i="4"/>
  <c r="BK175" i="4"/>
  <c r="J169" i="4"/>
  <c r="J154" i="4"/>
  <c r="BK168" i="4"/>
  <c r="BK148" i="4"/>
  <c r="BK167" i="5"/>
  <c r="BK158" i="5"/>
  <c r="BK155" i="5"/>
  <c r="J153" i="5"/>
  <c r="BK151" i="5"/>
  <c r="J148" i="5"/>
  <c r="J140" i="5"/>
  <c r="BK130" i="5"/>
  <c r="J158" i="5"/>
  <c r="BK150" i="5"/>
  <c r="BK144" i="5"/>
  <c r="BK135" i="5"/>
  <c r="BK140" i="5"/>
  <c r="BK164" i="6"/>
  <c r="J155" i="6"/>
  <c r="J143" i="6"/>
  <c r="BK133" i="6"/>
  <c r="BK175" i="6"/>
  <c r="BK169" i="6"/>
  <c r="BK162" i="6"/>
  <c r="J154" i="6"/>
  <c r="BK141" i="6"/>
  <c r="BK149" i="6"/>
  <c r="BK144" i="6"/>
  <c r="BK176" i="7"/>
  <c r="BK161" i="7"/>
  <c r="J143" i="7"/>
  <c r="BK179" i="7"/>
  <c r="BK166" i="7"/>
  <c r="BK154" i="7"/>
  <c r="J132" i="7"/>
  <c r="J137" i="7"/>
  <c r="BK134" i="7"/>
  <c r="J134" i="7"/>
  <c r="BK154" i="8"/>
  <c r="BK144" i="8"/>
  <c r="J160" i="8"/>
  <c r="J141" i="8"/>
  <c r="BK132" i="8"/>
  <c r="BK150" i="9"/>
  <c r="BK133" i="9"/>
  <c r="BK148" i="9"/>
  <c r="J131" i="9"/>
  <c r="BK250" i="10"/>
  <c r="BK238" i="10"/>
  <c r="BK224" i="10"/>
  <c r="J206" i="10"/>
  <c r="BK187" i="10"/>
  <c r="BK164" i="10"/>
  <c r="J151" i="10"/>
  <c r="BK263" i="10"/>
  <c r="J239" i="10"/>
  <c r="J224" i="10"/>
  <c r="J204" i="10"/>
  <c r="J187" i="10"/>
  <c r="J177" i="10"/>
  <c r="BK160" i="10"/>
  <c r="BK143" i="10"/>
  <c r="J195" i="10"/>
  <c r="BK257" i="10"/>
  <c r="J211" i="10"/>
  <c r="BK180" i="10"/>
  <c r="J144" i="10"/>
  <c r="BK161" i="11"/>
  <c r="J146" i="11"/>
  <c r="J134" i="11"/>
  <c r="BK157" i="11"/>
  <c r="J140" i="11"/>
  <c r="BK134" i="11"/>
  <c r="BK146" i="11"/>
  <c r="BK295" i="12"/>
  <c r="J281" i="12"/>
  <c r="BK270" i="12"/>
  <c r="J249" i="12"/>
  <c r="J235" i="12"/>
  <c r="J218" i="12"/>
  <c r="BK199" i="12"/>
  <c r="J188" i="12"/>
  <c r="J248" i="12"/>
  <c r="J279" i="12"/>
  <c r="J160" i="12"/>
  <c r="J247" i="12"/>
  <c r="BK209" i="12"/>
  <c r="J237" i="12"/>
  <c r="BK251" i="12"/>
  <c r="J212" i="12"/>
  <c r="BK178" i="12"/>
  <c r="BK168" i="12"/>
  <c r="BK154" i="12"/>
  <c r="BK202" i="13"/>
  <c r="J178" i="13"/>
  <c r="BK166" i="13"/>
  <c r="J144" i="13"/>
  <c r="J189" i="13"/>
  <c r="J165" i="13"/>
  <c r="J174" i="13"/>
  <c r="J182" i="13"/>
  <c r="BK147" i="13"/>
  <c r="BK154" i="13"/>
  <c r="BK190" i="14"/>
  <c r="J176" i="14"/>
  <c r="BK163" i="14"/>
  <c r="BK153" i="14"/>
  <c r="J200" i="14"/>
  <c r="BK186" i="14"/>
  <c r="J172" i="14"/>
  <c r="J158" i="14"/>
  <c r="BK166" i="14"/>
  <c r="J210" i="15"/>
  <c r="BK191" i="15"/>
  <c r="J175" i="15"/>
  <c r="J162" i="15"/>
  <c r="BK150" i="15"/>
  <c r="BK216" i="15"/>
  <c r="BK198" i="15"/>
  <c r="J186" i="15"/>
  <c r="J174" i="15"/>
  <c r="BK161" i="15"/>
  <c r="J149" i="15"/>
  <c r="BK140" i="15"/>
  <c r="J168" i="16"/>
  <c r="BK161" i="16"/>
  <c r="J154" i="16"/>
  <c r="J148" i="16"/>
  <c r="BK142" i="16"/>
  <c r="J219" i="16"/>
  <c r="J215" i="16"/>
  <c r="BK211" i="16"/>
  <c r="J204" i="16"/>
  <c r="J196" i="16"/>
  <c r="BK192" i="16"/>
  <c r="J184" i="16"/>
  <c r="BK182" i="16"/>
  <c r="J179" i="16"/>
  <c r="J173" i="16"/>
  <c r="BK171" i="16"/>
  <c r="BK166" i="16"/>
  <c r="J161" i="16"/>
  <c r="BK158" i="16"/>
  <c r="BK154" i="16"/>
  <c r="J151" i="16"/>
  <c r="BK148" i="16"/>
  <c r="J144" i="16"/>
  <c r="BK141" i="16"/>
  <c r="BK138" i="16"/>
  <c r="BK202" i="16"/>
  <c r="BK196" i="16"/>
  <c r="BK178" i="16"/>
  <c r="J163" i="16"/>
  <c r="BK153" i="16"/>
  <c r="BK145" i="16"/>
  <c r="BK209" i="16"/>
  <c r="BK183" i="16"/>
  <c r="BK147" i="16"/>
  <c r="BK140" i="16"/>
  <c r="J267" i="17"/>
  <c r="BK260" i="17"/>
  <c r="BK245" i="17"/>
  <c r="J237" i="17"/>
  <c r="J234" i="17"/>
  <c r="BK225" i="17"/>
  <c r="BK219" i="17"/>
  <c r="J207" i="17"/>
  <c r="BK204" i="17"/>
  <c r="J196" i="17"/>
  <c r="J194" i="17"/>
  <c r="BK186" i="17"/>
  <c r="BK182" i="17"/>
  <c r="BK176" i="17"/>
  <c r="J167" i="17"/>
  <c r="BK162" i="17"/>
  <c r="BK157" i="17"/>
  <c r="J154" i="17"/>
  <c r="J149" i="17"/>
  <c r="J268" i="17"/>
  <c r="BK266" i="17"/>
  <c r="BK258" i="17"/>
  <c r="BK251" i="17"/>
  <c r="J249" i="17"/>
  <c r="BK244" i="17"/>
  <c r="BK239" i="17"/>
  <c r="BK237" i="17"/>
  <c r="J231" i="17"/>
  <c r="J224" i="17"/>
  <c r="J219" i="17"/>
  <c r="J208" i="17"/>
  <c r="BK202" i="17"/>
  <c r="J198" i="17"/>
  <c r="BK191" i="17"/>
  <c r="J189" i="17"/>
  <c r="BK184" i="17"/>
  <c r="BK177" i="17"/>
  <c r="J173" i="17"/>
  <c r="J170" i="17"/>
  <c r="J165" i="17"/>
  <c r="J162" i="17"/>
  <c r="J156" i="17"/>
  <c r="BK154" i="17"/>
  <c r="BK147" i="17"/>
  <c r="BK145" i="17"/>
  <c r="BK230" i="17"/>
  <c r="BK222" i="17"/>
  <c r="BK214" i="17"/>
  <c r="BK198" i="17"/>
  <c r="J182" i="17"/>
  <c r="BK153" i="17"/>
  <c r="J255" i="17"/>
  <c r="J235" i="17"/>
  <c r="J204" i="17"/>
  <c r="BK193" i="17"/>
  <c r="J174" i="17"/>
  <c r="J169" i="17"/>
  <c r="BK238" i="17"/>
  <c r="J210" i="17"/>
  <c r="BK166" i="17"/>
  <c r="J157" i="17"/>
  <c r="J197" i="18"/>
  <c r="J188" i="18"/>
  <c r="BK185" i="18"/>
  <c r="J180" i="18"/>
  <c r="BK169" i="18"/>
  <c r="BK163" i="18"/>
  <c r="J157" i="18"/>
  <c r="BK154" i="18"/>
  <c r="BK149" i="18"/>
  <c r="J142" i="18"/>
  <c r="J140" i="18"/>
  <c r="BK197" i="18"/>
  <c r="BK191" i="18"/>
  <c r="J185" i="18"/>
  <c r="BK181" i="18"/>
  <c r="BK172" i="18"/>
  <c r="J168" i="18"/>
  <c r="BK160" i="18"/>
  <c r="BK157" i="18"/>
  <c r="J150" i="18"/>
  <c r="BK141" i="18"/>
  <c r="BK138" i="18"/>
  <c r="BK195" i="18"/>
  <c r="BK177" i="18"/>
  <c r="J167" i="18"/>
  <c r="BK180" i="18"/>
  <c r="BK168" i="18"/>
  <c r="J164" i="18"/>
  <c r="J191" i="18"/>
  <c r="BK189" i="18"/>
  <c r="BK146" i="18"/>
  <c r="J143" i="18"/>
  <c r="J313" i="2"/>
  <c r="BK307" i="2"/>
  <c r="BK290" i="2"/>
  <c r="BK287" i="2"/>
  <c r="BK218" i="2"/>
  <c r="BK209" i="2"/>
  <c r="J203" i="2"/>
  <c r="J196" i="2"/>
  <c r="J185" i="2"/>
  <c r="J168" i="2"/>
  <c r="BK236" i="2"/>
  <c r="BK228" i="2"/>
  <c r="BK220" i="2"/>
  <c r="J200" i="2"/>
  <c r="J191" i="2"/>
  <c r="BK179" i="2"/>
  <c r="BK176" i="2"/>
  <c r="BK164" i="2"/>
  <c r="BK276" i="2"/>
  <c r="J233" i="2"/>
  <c r="BK225" i="2"/>
  <c r="J202" i="2"/>
  <c r="BK184" i="2"/>
  <c r="J178" i="2"/>
  <c r="BK318" i="2"/>
  <c r="J316" i="2"/>
  <c r="BK308" i="2"/>
  <c r="J306" i="2"/>
  <c r="J304" i="2"/>
  <c r="J300" i="2"/>
  <c r="BK298" i="2"/>
  <c r="BK295" i="2"/>
  <c r="BK292" i="2"/>
  <c r="BK257" i="2"/>
  <c r="BK249" i="2"/>
  <c r="J245" i="2"/>
  <c r="BK237" i="2"/>
  <c r="BK234" i="2"/>
  <c r="BK229" i="2"/>
  <c r="BK223" i="2"/>
  <c r="J221" i="2"/>
  <c r="J207" i="2"/>
  <c r="BK203" i="2"/>
  <c r="BK195" i="2"/>
  <c r="J184" i="2"/>
  <c r="J179" i="2"/>
  <c r="BK167" i="2"/>
  <c r="BK157" i="2"/>
  <c r="BK150" i="2"/>
  <c r="J212" i="2"/>
  <c r="J197" i="2"/>
  <c r="J189" i="2"/>
  <c r="J176" i="2"/>
  <c r="J166" i="2"/>
  <c r="BK155" i="2"/>
  <c r="BK231" i="3"/>
  <c r="BK227" i="3"/>
  <c r="BK217" i="3"/>
  <c r="BK211" i="3"/>
  <c r="J206" i="3"/>
  <c r="J202" i="3"/>
  <c r="J185" i="3"/>
  <c r="J179" i="3"/>
  <c r="BK171" i="3"/>
  <c r="J230" i="3"/>
  <c r="J222" i="3"/>
  <c r="J217" i="3"/>
  <c r="BK197" i="3"/>
  <c r="BK194" i="3"/>
  <c r="J184" i="3"/>
  <c r="J177" i="3"/>
  <c r="J174" i="3"/>
  <c r="J208" i="3"/>
  <c r="J191" i="3"/>
  <c r="BK183" i="3"/>
  <c r="J232" i="3"/>
  <c r="BK202" i="3"/>
  <c r="BK174" i="3"/>
  <c r="BK161" i="3"/>
  <c r="BK157" i="3"/>
  <c r="J155" i="3"/>
  <c r="J153" i="3"/>
  <c r="BK149" i="3"/>
  <c r="J211" i="3"/>
  <c r="J148" i="4"/>
  <c r="BK139" i="4"/>
  <c r="BK165" i="4"/>
  <c r="J158" i="4"/>
  <c r="BK150" i="4"/>
  <c r="J143" i="4"/>
  <c r="J139" i="4"/>
  <c r="J145" i="4"/>
  <c r="J160" i="5"/>
  <c r="BK152" i="6"/>
  <c r="BK134" i="6"/>
  <c r="J135" i="6"/>
  <c r="J182" i="7"/>
  <c r="J174" i="7"/>
  <c r="J163" i="7"/>
  <c r="BK156" i="7"/>
  <c r="J149" i="7"/>
  <c r="J140" i="7"/>
  <c r="BK132" i="7"/>
  <c r="J181" i="7"/>
  <c r="J178" i="7"/>
  <c r="J169" i="7"/>
  <c r="BK165" i="7"/>
  <c r="J156" i="7"/>
  <c r="BK149" i="7"/>
  <c r="BK137" i="7"/>
  <c r="BK130" i="7"/>
  <c r="J171" i="7"/>
  <c r="BK146" i="7"/>
  <c r="BK133" i="7"/>
  <c r="BK140" i="7"/>
  <c r="J148" i="7"/>
  <c r="BK136" i="7"/>
  <c r="J158" i="8"/>
  <c r="BK153" i="8"/>
  <c r="J148" i="8"/>
  <c r="BK141" i="8"/>
  <c r="BK161" i="8"/>
  <c r="J155" i="8"/>
  <c r="J154" i="8"/>
  <c r="J144" i="8"/>
  <c r="J140" i="8"/>
  <c r="BK133" i="8"/>
  <c r="J150" i="8"/>
  <c r="BK139" i="8"/>
  <c r="J150" i="9"/>
  <c r="J145" i="9"/>
  <c r="J136" i="9"/>
  <c r="BK153" i="9"/>
  <c r="BK146" i="9"/>
  <c r="BK140" i="9"/>
  <c r="BK136" i="9"/>
  <c r="J140" i="9"/>
  <c r="J266" i="10"/>
  <c r="BK249" i="10"/>
  <c r="BK242" i="10"/>
  <c r="J237" i="10"/>
  <c r="BK226" i="10"/>
  <c r="J220" i="10"/>
  <c r="BK211" i="10"/>
  <c r="J205" i="10"/>
  <c r="BK200" i="10"/>
  <c r="J190" i="10"/>
  <c r="BK185" i="10"/>
  <c r="BK178" i="10"/>
  <c r="BK169" i="10"/>
  <c r="J160" i="10"/>
  <c r="BK154" i="10"/>
  <c r="BK147" i="10"/>
  <c r="BK269" i="10"/>
  <c r="BK267" i="10"/>
  <c r="J257" i="10"/>
  <c r="J243" i="10"/>
  <c r="J240" i="10"/>
  <c r="J234" i="10"/>
  <c r="BK229" i="10"/>
  <c r="J222" i="10"/>
  <c r="BK207" i="10"/>
  <c r="BK201" i="10"/>
  <c r="BK196" i="10"/>
  <c r="BK186" i="10"/>
  <c r="J180" i="10"/>
  <c r="J167" i="10"/>
  <c r="BK165" i="10"/>
  <c r="BK158" i="10"/>
  <c r="BK150" i="10"/>
  <c r="BK146" i="10"/>
  <c r="J245" i="10"/>
  <c r="J226" i="10"/>
  <c r="J196" i="10"/>
  <c r="BK170" i="10"/>
  <c r="BK156" i="10"/>
  <c r="J256" i="10"/>
  <c r="BK234" i="10"/>
  <c r="BK203" i="10"/>
  <c r="J193" i="10"/>
  <c r="BK175" i="10"/>
  <c r="J155" i="10"/>
  <c r="BK168" i="11"/>
  <c r="BK163" i="11"/>
  <c r="J162" i="11"/>
  <c r="J157" i="11"/>
  <c r="BK148" i="11"/>
  <c r="J139" i="11"/>
  <c r="J133" i="11"/>
  <c r="J163" i="11"/>
  <c r="J160" i="11"/>
  <c r="BK156" i="11"/>
  <c r="J227" i="12"/>
  <c r="BK224" i="12"/>
  <c r="J213" i="12"/>
  <c r="BK212" i="12"/>
  <c r="J197" i="12"/>
  <c r="BK189" i="12"/>
  <c r="J180" i="12"/>
  <c r="BK177" i="12"/>
  <c r="BK171" i="12"/>
  <c r="J163" i="12"/>
  <c r="BK157" i="12"/>
  <c r="J306" i="12"/>
  <c r="J299" i="12"/>
  <c r="BK283" i="12"/>
  <c r="BK259" i="12"/>
  <c r="J251" i="12"/>
  <c r="J239" i="12"/>
  <c r="J233" i="12"/>
  <c r="BK225" i="12"/>
  <c r="J220" i="12"/>
  <c r="BK214" i="12"/>
  <c r="J206" i="12"/>
  <c r="J202" i="12"/>
  <c r="BK258" i="12"/>
  <c r="J246" i="12"/>
  <c r="BK216" i="12"/>
  <c r="BK197" i="12"/>
  <c r="BK148" i="12"/>
  <c r="J270" i="12"/>
  <c r="BK186" i="12"/>
  <c r="J170" i="12"/>
  <c r="BK249" i="12"/>
  <c r="BK293" i="12"/>
  <c r="J288" i="12"/>
  <c r="BK253" i="12"/>
  <c r="BK211" i="12"/>
  <c r="J167" i="12"/>
  <c r="J148" i="12"/>
  <c r="BK167" i="13"/>
  <c r="J154" i="13"/>
  <c r="J147" i="13"/>
  <c r="J197" i="13"/>
  <c r="J190" i="13"/>
  <c r="J180" i="13"/>
  <c r="J172" i="13"/>
  <c r="J163" i="13"/>
  <c r="BK193" i="13"/>
  <c r="BK165" i="13"/>
  <c r="J140" i="13"/>
  <c r="J181" i="13"/>
  <c r="BK150" i="13"/>
  <c r="J141" i="13"/>
  <c r="J160" i="13"/>
  <c r="J202" i="14"/>
  <c r="J196" i="14"/>
  <c r="J187" i="14"/>
  <c r="J184" i="14"/>
  <c r="BK178" i="14"/>
  <c r="BK174" i="14"/>
  <c r="J165" i="14"/>
  <c r="J161" i="14"/>
  <c r="J156" i="14"/>
  <c r="J147" i="14"/>
  <c r="J143" i="14"/>
  <c r="J197" i="14"/>
  <c r="J192" i="14"/>
  <c r="J189" i="14"/>
  <c r="J183" i="14"/>
  <c r="BK179" i="14"/>
  <c r="BK176" i="14"/>
  <c r="J166" i="14"/>
  <c r="BK161" i="14"/>
  <c r="BK154" i="14"/>
  <c r="J149" i="14"/>
  <c r="BK141" i="14"/>
  <c r="BK219" i="15"/>
  <c r="J212" i="15"/>
  <c r="BK209" i="15"/>
  <c r="J200" i="15"/>
  <c r="J192" i="15"/>
  <c r="BK184" i="15"/>
  <c r="BK176" i="15"/>
  <c r="J166" i="15"/>
  <c r="BK160" i="15"/>
  <c r="J152" i="15"/>
  <c r="J144" i="15"/>
  <c r="BK138" i="15"/>
  <c r="BK213" i="15"/>
  <c r="J205" i="15"/>
  <c r="J197" i="15"/>
  <c r="BK188" i="15"/>
  <c r="J183" i="15"/>
  <c r="BK180" i="15"/>
  <c r="BK173" i="15"/>
  <c r="BK164" i="15"/>
  <c r="BK157" i="15"/>
  <c r="J151" i="15"/>
  <c r="J138" i="15"/>
  <c r="J137" i="15"/>
  <c r="J216" i="15"/>
  <c r="BK205" i="15"/>
  <c r="J204" i="15"/>
  <c r="BK201" i="15"/>
  <c r="BK183" i="15"/>
  <c r="J173" i="15"/>
  <c r="J163" i="15"/>
  <c r="BK159" i="15"/>
  <c r="BK146" i="15"/>
  <c r="BK137" i="15"/>
  <c r="J209" i="15"/>
  <c r="J208" i="15"/>
  <c r="BK203" i="15"/>
  <c r="BK192" i="15"/>
  <c r="J181" i="15"/>
  <c r="J170" i="15"/>
  <c r="BK168" i="15"/>
  <c r="BK166" i="15"/>
  <c r="J158" i="15"/>
  <c r="BK152" i="15"/>
  <c r="BK148" i="15"/>
  <c r="J145" i="15"/>
  <c r="BK143" i="15"/>
  <c r="BK139" i="15"/>
  <c r="BK219" i="16"/>
  <c r="BK218" i="16"/>
  <c r="J216" i="16"/>
  <c r="BK215" i="16"/>
  <c r="BK213" i="16"/>
  <c r="BK212" i="16"/>
  <c r="J211" i="16"/>
  <c r="J210" i="16"/>
  <c r="J209" i="16"/>
  <c r="BK207" i="16"/>
  <c r="BK206" i="16"/>
  <c r="BK204" i="16"/>
  <c r="J203" i="16"/>
  <c r="J200" i="16"/>
  <c r="BK199" i="16"/>
  <c r="J197" i="16"/>
  <c r="BK195" i="16"/>
  <c r="BK194" i="16"/>
  <c r="J186" i="16"/>
  <c r="BK184" i="16"/>
  <c r="J182" i="16"/>
  <c r="J180" i="16"/>
  <c r="BK179" i="16"/>
  <c r="J178" i="16"/>
  <c r="J176" i="16"/>
  <c r="J175" i="16"/>
  <c r="J171" i="16"/>
  <c r="J166" i="16"/>
  <c r="BK163" i="16"/>
  <c r="BK159" i="16"/>
  <c r="BK151" i="16"/>
  <c r="J145" i="16"/>
  <c r="J141" i="16"/>
  <c r="BK216" i="16"/>
  <c r="J212" i="16"/>
  <c r="J207" i="16"/>
  <c r="J199" i="16"/>
  <c r="BK197" i="16"/>
  <c r="J195" i="16"/>
  <c r="J183" i="16"/>
  <c r="BK180" i="16"/>
  <c r="BK175" i="16"/>
  <c r="J172" i="16"/>
  <c r="BK169" i="16"/>
  <c r="J167" i="16"/>
  <c r="BK164" i="16"/>
  <c r="J160" i="16"/>
  <c r="BK156" i="16"/>
  <c r="J153" i="16"/>
  <c r="BK150" i="16"/>
  <c r="BK144" i="16"/>
  <c r="J142" i="16"/>
  <c r="BK203" i="16"/>
  <c r="J198" i="16"/>
  <c r="J189" i="16"/>
  <c r="J174" i="16"/>
  <c r="J156" i="16"/>
  <c r="J150" i="16"/>
  <c r="BK210" i="16"/>
  <c r="BK186" i="16"/>
  <c r="J177" i="16"/>
  <c r="BK146" i="16"/>
  <c r="J138" i="16"/>
  <c r="J265" i="17"/>
  <c r="BK255" i="17"/>
  <c r="BK253" i="17"/>
  <c r="J244" i="17"/>
  <c r="J239" i="17"/>
  <c r="J236" i="17"/>
  <c r="J230" i="17"/>
  <c r="BK218" i="17"/>
  <c r="J209" i="17"/>
  <c r="J202" i="17"/>
  <c r="BK195" i="17"/>
  <c r="J191" i="17"/>
  <c r="J183" i="17"/>
  <c r="J181" i="17"/>
  <c r="J168" i="17"/>
  <c r="J166" i="17"/>
  <c r="BK161" i="17"/>
  <c r="BK156" i="17"/>
  <c r="J152" i="17"/>
  <c r="BK148" i="17"/>
  <c r="BK267" i="17"/>
  <c r="BK265" i="17"/>
  <c r="BK257" i="17"/>
  <c r="BK250" i="17"/>
  <c r="J246" i="17"/>
  <c r="J243" i="17"/>
  <c r="J238" i="17"/>
  <c r="J233" i="17"/>
  <c r="J225" i="17"/>
  <c r="BK223" i="17"/>
  <c r="BK210" i="17"/>
  <c r="BK207" i="17"/>
  <c r="J201" i="17"/>
  <c r="J192" i="17"/>
  <c r="J190" i="17"/>
  <c r="BK187" i="17"/>
  <c r="BK183" i="17"/>
  <c r="J179" i="17"/>
  <c r="BK174" i="17"/>
  <c r="BK169" i="17"/>
  <c r="J164" i="17"/>
  <c r="J160" i="17"/>
  <c r="J155" i="17"/>
  <c r="BK150" i="17"/>
  <c r="J148" i="17"/>
  <c r="J266" i="17"/>
  <c r="J257" i="17"/>
  <c r="J227" i="17"/>
  <c r="BK217" i="17"/>
  <c r="BK205" i="17"/>
  <c r="BK192" i="17"/>
  <c r="BK151" i="17"/>
  <c r="J251" i="17"/>
  <c r="J197" i="17"/>
  <c r="BK173" i="17"/>
  <c r="BK262" i="17"/>
  <c r="BK242" i="17"/>
  <c r="BK231" i="17"/>
  <c r="BK201" i="17"/>
  <c r="BK198" i="18"/>
  <c r="J192" i="18"/>
  <c r="BK174" i="18"/>
  <c r="BK166" i="18"/>
  <c r="BK155" i="18"/>
  <c r="J153" i="18"/>
  <c r="BK143" i="18"/>
  <c r="J139" i="18"/>
  <c r="J195" i="18"/>
  <c r="BK192" i="18"/>
  <c r="BK190" i="18"/>
  <c r="J178" i="18"/>
  <c r="J177" i="18"/>
  <c r="J169" i="18"/>
  <c r="J162" i="18"/>
  <c r="J158" i="18"/>
  <c r="BK153" i="18"/>
  <c r="J145" i="18"/>
  <c r="BK140" i="18"/>
  <c r="BK137" i="18"/>
  <c r="BK184" i="18"/>
  <c r="J172" i="18"/>
  <c r="BK179" i="18"/>
  <c r="J166" i="18"/>
  <c r="J201" i="18"/>
  <c r="J190" i="18"/>
  <c r="J183" i="18"/>
  <c r="BK144" i="18"/>
  <c r="J137" i="18"/>
  <c r="J292" i="2"/>
  <c r="J213" i="2"/>
  <c r="J193" i="2"/>
  <c r="BK163" i="2"/>
  <c r="BK284" i="2"/>
  <c r="BK279" i="2"/>
  <c r="BK274" i="2"/>
  <c r="BK270" i="2"/>
  <c r="J267" i="2"/>
  <c r="J258" i="2"/>
  <c r="J249" i="2"/>
  <c r="J239" i="2"/>
  <c r="BK224" i="2"/>
  <c r="J195" i="2"/>
  <c r="J172" i="2"/>
  <c r="J154" i="2"/>
  <c r="J220" i="2"/>
  <c r="J169" i="2"/>
  <c r="BK309" i="2"/>
  <c r="J303" i="2"/>
  <c r="J297" i="2"/>
  <c r="J260" i="2"/>
  <c r="BK253" i="2"/>
  <c r="BK238" i="2"/>
  <c r="BK226" i="2"/>
  <c r="J215" i="2"/>
  <c r="BK199" i="2"/>
  <c r="BK187" i="2"/>
  <c r="BK169" i="2"/>
  <c r="BK151" i="2"/>
  <c r="BK202" i="2"/>
  <c r="BK168" i="2"/>
  <c r="BK233" i="3"/>
  <c r="J215" i="3"/>
  <c r="J194" i="3"/>
  <c r="J180" i="3"/>
  <c r="BK228" i="3"/>
  <c r="J200" i="3"/>
  <c r="BK179" i="3"/>
  <c r="BK172" i="3"/>
  <c r="J224" i="3"/>
  <c r="BK152" i="3"/>
  <c r="BK147" i="3"/>
  <c r="BK184" i="4"/>
  <c r="J159" i="4"/>
  <c r="BK177" i="4"/>
  <c r="BK164" i="4"/>
  <c r="BK158" i="4"/>
  <c r="J170" i="4"/>
  <c r="J157" i="4"/>
  <c r="J147" i="4"/>
  <c r="J137" i="4"/>
  <c r="J150" i="5"/>
  <c r="J133" i="5"/>
  <c r="J167" i="5"/>
  <c r="BK162" i="5"/>
  <c r="J155" i="5"/>
  <c r="BK146" i="5"/>
  <c r="J139" i="5"/>
  <c r="J130" i="5"/>
  <c r="J134" i="5"/>
  <c r="BK178" i="6"/>
  <c r="J172" i="6"/>
  <c r="BK165" i="6"/>
  <c r="J157" i="6"/>
  <c r="BK146" i="6"/>
  <c r="BK137" i="6"/>
  <c r="J178" i="6"/>
  <c r="BK172" i="6"/>
  <c r="J160" i="6"/>
  <c r="BK153" i="6"/>
  <c r="BK162" i="7"/>
  <c r="BK144" i="7"/>
  <c r="BK182" i="7"/>
  <c r="BK171" i="7"/>
  <c r="BK152" i="7"/>
  <c r="J135" i="7"/>
  <c r="J165" i="7"/>
  <c r="BK158" i="7"/>
  <c r="J152" i="7"/>
  <c r="BK160" i="8"/>
  <c r="J147" i="8"/>
  <c r="BK135" i="8"/>
  <c r="BK150" i="8"/>
  <c r="J137" i="8"/>
  <c r="BK143" i="8"/>
  <c r="BK142" i="9"/>
  <c r="J152" i="9"/>
  <c r="J135" i="9"/>
  <c r="BK264" i="10"/>
  <c r="BK243" i="10"/>
  <c r="J233" i="10"/>
  <c r="J207" i="10"/>
  <c r="BK188" i="10"/>
  <c r="BK161" i="10"/>
  <c r="J143" i="10"/>
  <c r="J248" i="10"/>
  <c r="BK233" i="10"/>
  <c r="BK209" i="10"/>
  <c r="J184" i="10"/>
  <c r="BK166" i="10"/>
  <c r="BK151" i="10"/>
  <c r="BK266" i="10"/>
  <c r="J174" i="10"/>
  <c r="J251" i="10"/>
  <c r="J201" i="10"/>
  <c r="J173" i="10"/>
  <c r="J167" i="11"/>
  <c r="J150" i="11"/>
  <c r="BK137" i="11"/>
  <c r="BK162" i="11"/>
  <c r="BK143" i="11"/>
  <c r="BK133" i="11"/>
  <c r="J141" i="11"/>
  <c r="BK290" i="12"/>
  <c r="BK276" i="12"/>
  <c r="J266" i="12"/>
  <c r="J245" i="12"/>
  <c r="J234" i="12"/>
  <c r="BK220" i="12"/>
  <c r="BK201" i="12"/>
  <c r="BK187" i="12"/>
  <c r="BK175" i="12"/>
  <c r="J161" i="12"/>
  <c r="J304" i="12"/>
  <c r="BK281" i="12"/>
  <c r="J255" i="12"/>
  <c r="BK237" i="12"/>
  <c r="BK210" i="12"/>
  <c r="BK246" i="12"/>
  <c r="J290" i="12"/>
  <c r="J182" i="12"/>
  <c r="J240" i="12"/>
  <c r="BK161" i="12"/>
  <c r="BK198" i="12"/>
  <c r="BK172" i="12"/>
  <c r="J159" i="12"/>
  <c r="J150" i="12"/>
  <c r="J187" i="13"/>
  <c r="BK160" i="13"/>
  <c r="J200" i="13"/>
  <c r="BK177" i="13"/>
  <c r="BK161" i="13"/>
  <c r="J151" i="13"/>
  <c r="BK174" i="13"/>
  <c r="BK181" i="13"/>
  <c r="BK197" i="14"/>
  <c r="BK183" i="14"/>
  <c r="BK175" i="14"/>
  <c r="J162" i="14"/>
  <c r="J150" i="14"/>
  <c r="J140" i="14"/>
  <c r="BK182" i="14"/>
  <c r="J169" i="14"/>
  <c r="J160" i="14"/>
  <c r="BK147" i="14"/>
  <c r="BK149" i="14"/>
  <c r="BK204" i="15"/>
  <c r="J188" i="15"/>
  <c r="J168" i="15"/>
  <c r="BK155" i="15"/>
  <c r="BK158" i="15"/>
  <c r="BK144" i="15"/>
  <c r="BK181" i="16"/>
  <c r="J169" i="16"/>
  <c r="BK155" i="16"/>
  <c r="BK139" i="16"/>
  <c r="J206" i="16"/>
  <c r="BK191" i="16"/>
  <c r="BK176" i="16"/>
  <c r="BK168" i="16"/>
  <c r="J159" i="16"/>
  <c r="J152" i="16"/>
  <c r="BK143" i="16"/>
  <c r="BK200" i="16"/>
  <c r="BK165" i="16"/>
  <c r="J194" i="16"/>
  <c r="BK152" i="16"/>
  <c r="J254" i="17"/>
  <c r="J241" i="17"/>
  <c r="J228" i="17"/>
  <c r="BK208" i="17"/>
  <c r="BK197" i="17"/>
  <c r="J184" i="17"/>
  <c r="BK171" i="17"/>
  <c r="BK160" i="17"/>
  <c r="J150" i="17"/>
  <c r="J263" i="17"/>
  <c r="J250" i="17"/>
  <c r="BK241" i="17"/>
  <c r="BK228" i="17"/>
  <c r="BK212" i="17"/>
  <c r="BK200" i="17"/>
  <c r="J186" i="17"/>
  <c r="J176" i="17"/>
  <c r="BK167" i="17"/>
  <c r="J159" i="17"/>
  <c r="BK149" i="17"/>
  <c r="J218" i="17"/>
  <c r="BK172" i="17"/>
  <c r="J145" i="17"/>
  <c r="BK194" i="17"/>
  <c r="BK144" i="17"/>
  <c r="BK209" i="17"/>
  <c r="J194" i="18"/>
  <c r="J181" i="18"/>
  <c r="J160" i="18"/>
  <c r="BK147" i="18"/>
  <c r="J138" i="18"/>
  <c r="J189" i="18"/>
  <c r="J174" i="18"/>
  <c r="BK167" i="18"/>
  <c r="J154" i="18"/>
  <c r="BK142" i="18"/>
  <c r="BK202" i="18"/>
  <c r="J163" i="18"/>
  <c r="J155" i="18"/>
  <c r="BK152" i="18"/>
  <c r="J149" i="18"/>
  <c r="F35" i="2" l="1"/>
  <c r="F39" i="2"/>
  <c r="F38" i="2"/>
  <c r="R147" i="2"/>
  <c r="T175" i="2"/>
  <c r="R256" i="2"/>
  <c r="BK275" i="2"/>
  <c r="J275" i="2" s="1"/>
  <c r="J114" i="2" s="1"/>
  <c r="P296" i="2"/>
  <c r="BK310" i="2"/>
  <c r="J310" i="2"/>
  <c r="J120" i="2"/>
  <c r="P158" i="3"/>
  <c r="T181" i="3"/>
  <c r="T199" i="3"/>
  <c r="R218" i="3"/>
  <c r="P229" i="3"/>
  <c r="R156" i="4"/>
  <c r="BK179" i="4"/>
  <c r="J179" i="4" s="1"/>
  <c r="J109" i="4" s="1"/>
  <c r="R154" i="5"/>
  <c r="BK151" i="6"/>
  <c r="J151" i="6"/>
  <c r="J102" i="6" s="1"/>
  <c r="R170" i="6"/>
  <c r="BK138" i="8"/>
  <c r="J138" i="8"/>
  <c r="J102" i="8" s="1"/>
  <c r="R146" i="8"/>
  <c r="T152" i="8"/>
  <c r="P130" i="9"/>
  <c r="T147" i="9"/>
  <c r="R200" i="12"/>
  <c r="P147" i="2"/>
  <c r="T158" i="2"/>
  <c r="P162" i="2"/>
  <c r="T198" i="2"/>
  <c r="T244" i="2"/>
  <c r="P256" i="2"/>
  <c r="T266" i="2"/>
  <c r="P285" i="2"/>
  <c r="T288" i="2"/>
  <c r="BK302" i="2"/>
  <c r="J302" i="2" s="1"/>
  <c r="J118" i="2" s="1"/>
  <c r="R302" i="2"/>
  <c r="R310" i="2"/>
  <c r="R144" i="3"/>
  <c r="T168" i="3"/>
  <c r="BK193" i="3"/>
  <c r="J193" i="3"/>
  <c r="J110" i="3" s="1"/>
  <c r="R205" i="3"/>
  <c r="BK218" i="3"/>
  <c r="J218" i="3" s="1"/>
  <c r="J114" i="3" s="1"/>
  <c r="P226" i="3"/>
  <c r="P225" i="3"/>
  <c r="R229" i="3"/>
  <c r="BK129" i="5"/>
  <c r="J129" i="5"/>
  <c r="J101" i="5" s="1"/>
  <c r="BK154" i="5"/>
  <c r="J154" i="5"/>
  <c r="J103" i="5" s="1"/>
  <c r="P151" i="6"/>
  <c r="P170" i="6"/>
  <c r="R130" i="8"/>
  <c r="R138" i="8"/>
  <c r="P146" i="8"/>
  <c r="P152" i="8"/>
  <c r="T156" i="8"/>
  <c r="R130" i="9"/>
  <c r="P143" i="9"/>
  <c r="T141" i="10"/>
  <c r="T181" i="10"/>
  <c r="BK218" i="10"/>
  <c r="J218" i="10"/>
  <c r="J109" i="10" s="1"/>
  <c r="BK235" i="10"/>
  <c r="J235" i="10"/>
  <c r="J112" i="10" s="1"/>
  <c r="T255" i="10"/>
  <c r="P262" i="10"/>
  <c r="P261" i="10" s="1"/>
  <c r="BK130" i="11"/>
  <c r="J130" i="11"/>
  <c r="J100" i="11" s="1"/>
  <c r="P144" i="11"/>
  <c r="P154" i="11"/>
  <c r="P153" i="11" s="1"/>
  <c r="BK144" i="12"/>
  <c r="J144" i="12" s="1"/>
  <c r="J100" i="12" s="1"/>
  <c r="R169" i="12"/>
  <c r="R185" i="12"/>
  <c r="P190" i="12"/>
  <c r="BK193" i="12"/>
  <c r="J193" i="12" s="1"/>
  <c r="J104" i="12" s="1"/>
  <c r="R193" i="12"/>
  <c r="P200" i="12"/>
  <c r="BK228" i="12"/>
  <c r="J228" i="12"/>
  <c r="J106" i="12" s="1"/>
  <c r="P228" i="12"/>
  <c r="R228" i="12"/>
  <c r="T228" i="12"/>
  <c r="BK260" i="12"/>
  <c r="J260" i="12" s="1"/>
  <c r="J107" i="12" s="1"/>
  <c r="BK268" i="12"/>
  <c r="J268" i="12" s="1"/>
  <c r="J111" i="12" s="1"/>
  <c r="T273" i="12"/>
  <c r="T280" i="12"/>
  <c r="BK289" i="12"/>
  <c r="J289" i="12"/>
  <c r="J115" i="12" s="1"/>
  <c r="T294" i="12"/>
  <c r="T300" i="12"/>
  <c r="T297" i="12" s="1"/>
  <c r="P303" i="12"/>
  <c r="BK145" i="13"/>
  <c r="J145" i="13"/>
  <c r="J101" i="13" s="1"/>
  <c r="BK152" i="13"/>
  <c r="J152" i="13" s="1"/>
  <c r="J102" i="13" s="1"/>
  <c r="T159" i="13"/>
  <c r="BK185" i="13"/>
  <c r="J185" i="13" s="1"/>
  <c r="J109" i="13" s="1"/>
  <c r="BK188" i="13"/>
  <c r="J188" i="13"/>
  <c r="J110" i="13" s="1"/>
  <c r="R188" i="13"/>
  <c r="BK195" i="13"/>
  <c r="J195" i="13" s="1"/>
  <c r="J112" i="13" s="1"/>
  <c r="R139" i="14"/>
  <c r="R145" i="14"/>
  <c r="T152" i="14"/>
  <c r="T159" i="14"/>
  <c r="P173" i="14"/>
  <c r="P185" i="14"/>
  <c r="BK188" i="14"/>
  <c r="J188" i="14" s="1"/>
  <c r="J110" i="14" s="1"/>
  <c r="BK191" i="14"/>
  <c r="J191" i="14" s="1"/>
  <c r="J111" i="14" s="1"/>
  <c r="T195" i="14"/>
  <c r="BK162" i="2"/>
  <c r="J162" i="2"/>
  <c r="J102" i="2" s="1"/>
  <c r="BK175" i="2"/>
  <c r="J175" i="2" s="1"/>
  <c r="J104" i="2" s="1"/>
  <c r="P252" i="2"/>
  <c r="P266" i="2"/>
  <c r="T285" i="2"/>
  <c r="P302" i="2"/>
  <c r="T317" i="2"/>
  <c r="R168" i="3"/>
  <c r="T193" i="3"/>
  <c r="BK214" i="3"/>
  <c r="J214" i="3" s="1"/>
  <c r="J113" i="3" s="1"/>
  <c r="BK229" i="3"/>
  <c r="J229" i="3"/>
  <c r="J118" i="3" s="1"/>
  <c r="P167" i="4"/>
  <c r="T173" i="4"/>
  <c r="BK161" i="5"/>
  <c r="J161" i="5" s="1"/>
  <c r="J104" i="5" s="1"/>
  <c r="BK129" i="6"/>
  <c r="J129" i="6" s="1"/>
  <c r="J101" i="6" s="1"/>
  <c r="T161" i="6"/>
  <c r="T129" i="7"/>
  <c r="R173" i="7"/>
  <c r="R143" i="9"/>
  <c r="T235" i="10"/>
  <c r="R262" i="10"/>
  <c r="R261" i="10"/>
  <c r="BK147" i="11"/>
  <c r="J147" i="11" s="1"/>
  <c r="J102" i="11" s="1"/>
  <c r="P166" i="11"/>
  <c r="R139" i="13"/>
  <c r="BK159" i="13"/>
  <c r="J159" i="13" s="1"/>
  <c r="J104" i="13" s="1"/>
  <c r="T185" i="13"/>
  <c r="P195" i="13"/>
  <c r="P156" i="15"/>
  <c r="BK185" i="15"/>
  <c r="T199" i="15"/>
  <c r="R214" i="15"/>
  <c r="P158" i="2"/>
  <c r="T162" i="2"/>
  <c r="BK244" i="2"/>
  <c r="J244" i="2"/>
  <c r="J108" i="2" s="1"/>
  <c r="T256" i="2"/>
  <c r="R266" i="2"/>
  <c r="P288" i="2"/>
  <c r="P305" i="2"/>
  <c r="BK317" i="2"/>
  <c r="J317" i="2" s="1"/>
  <c r="J123" i="2" s="1"/>
  <c r="BK144" i="3"/>
  <c r="J144" i="3" s="1"/>
  <c r="J102" i="3" s="1"/>
  <c r="R158" i="3"/>
  <c r="P181" i="3"/>
  <c r="T190" i="3"/>
  <c r="P199" i="3"/>
  <c r="BK136" i="4"/>
  <c r="J136" i="4"/>
  <c r="J102" i="4" s="1"/>
  <c r="T167" i="4"/>
  <c r="R173" i="4"/>
  <c r="P179" i="4"/>
  <c r="R129" i="5"/>
  <c r="T161" i="5"/>
  <c r="R151" i="6"/>
  <c r="P139" i="7"/>
  <c r="T173" i="7"/>
  <c r="P130" i="8"/>
  <c r="T138" i="8"/>
  <c r="T146" i="8"/>
  <c r="R152" i="8"/>
  <c r="P156" i="8"/>
  <c r="P138" i="9"/>
  <c r="P147" i="9"/>
  <c r="BK141" i="10"/>
  <c r="J141" i="10"/>
  <c r="J100" i="10" s="1"/>
  <c r="T159" i="10"/>
  <c r="T176" i="10"/>
  <c r="P215" i="10"/>
  <c r="BK221" i="10"/>
  <c r="J221" i="10"/>
  <c r="J110" i="10" s="1"/>
  <c r="T227" i="10"/>
  <c r="P252" i="10"/>
  <c r="BK265" i="10"/>
  <c r="J265" i="10" s="1"/>
  <c r="J117" i="10" s="1"/>
  <c r="BK144" i="11"/>
  <c r="J144" i="11" s="1"/>
  <c r="J101" i="11" s="1"/>
  <c r="R154" i="11"/>
  <c r="R153" i="11"/>
  <c r="BK136" i="15"/>
  <c r="J136" i="15"/>
  <c r="J99" i="15" s="1"/>
  <c r="R156" i="15"/>
  <c r="P172" i="15"/>
  <c r="P171" i="15"/>
  <c r="T185" i="15"/>
  <c r="T179" i="15" s="1"/>
  <c r="BK196" i="15"/>
  <c r="J196" i="15" s="1"/>
  <c r="J108" i="15" s="1"/>
  <c r="BK199" i="15"/>
  <c r="J199" i="15"/>
  <c r="J109" i="15" s="1"/>
  <c r="P207" i="15"/>
  <c r="BK211" i="15"/>
  <c r="J211" i="15" s="1"/>
  <c r="J111" i="15" s="1"/>
  <c r="BK214" i="15"/>
  <c r="J214" i="15" s="1"/>
  <c r="J112" i="15" s="1"/>
  <c r="P217" i="15"/>
  <c r="T147" i="2"/>
  <c r="P175" i="2"/>
  <c r="R252" i="2"/>
  <c r="BK285" i="2"/>
  <c r="J285" i="2"/>
  <c r="J115" i="2" s="1"/>
  <c r="T296" i="2"/>
  <c r="T310" i="2"/>
  <c r="P168" i="3"/>
  <c r="BK205" i="3"/>
  <c r="J205" i="3" s="1"/>
  <c r="J112" i="3" s="1"/>
  <c r="T214" i="3"/>
  <c r="T226" i="3"/>
  <c r="T225" i="3"/>
  <c r="P136" i="4"/>
  <c r="T156" i="4"/>
  <c r="BK176" i="4"/>
  <c r="J176" i="4"/>
  <c r="J108" i="4" s="1"/>
  <c r="BK142" i="5"/>
  <c r="J142" i="5" s="1"/>
  <c r="J102" i="5" s="1"/>
  <c r="P161" i="5"/>
  <c r="R161" i="6"/>
  <c r="P129" i="7"/>
  <c r="T159" i="7"/>
  <c r="BK143" i="9"/>
  <c r="J143" i="9"/>
  <c r="J103" i="9" s="1"/>
  <c r="R151" i="9"/>
  <c r="R159" i="10"/>
  <c r="R176" i="10"/>
  <c r="R221" i="10"/>
  <c r="R252" i="10"/>
  <c r="R265" i="10"/>
  <c r="T144" i="12"/>
  <c r="BK200" i="12"/>
  <c r="J200" i="12" s="1"/>
  <c r="J105" i="12" s="1"/>
  <c r="R260" i="12"/>
  <c r="R268" i="12"/>
  <c r="T286" i="12"/>
  <c r="P300" i="12"/>
  <c r="P297" i="12" s="1"/>
  <c r="R152" i="13"/>
  <c r="P173" i="13"/>
  <c r="R191" i="13"/>
  <c r="T145" i="14"/>
  <c r="R159" i="14"/>
  <c r="R185" i="14"/>
  <c r="T136" i="15"/>
  <c r="BK172" i="15"/>
  <c r="J172" i="15"/>
  <c r="J102" i="15"/>
  <c r="R185" i="15"/>
  <c r="R179" i="15" s="1"/>
  <c r="P199" i="15"/>
  <c r="T211" i="15"/>
  <c r="BK137" i="16"/>
  <c r="J137" i="16" s="1"/>
  <c r="J100" i="16" s="1"/>
  <c r="BK157" i="16"/>
  <c r="J157" i="16"/>
  <c r="J101" i="16" s="1"/>
  <c r="T170" i="16"/>
  <c r="BK201" i="16"/>
  <c r="J201" i="16" s="1"/>
  <c r="J109" i="16" s="1"/>
  <c r="R208" i="16"/>
  <c r="T139" i="7"/>
  <c r="T138" i="9"/>
  <c r="P218" i="10"/>
  <c r="P227" i="10"/>
  <c r="T252" i="10"/>
  <c r="T265" i="10"/>
  <c r="P147" i="11"/>
  <c r="P169" i="12"/>
  <c r="T200" i="12"/>
  <c r="P280" i="12"/>
  <c r="BK294" i="12"/>
  <c r="J294" i="12" s="1"/>
  <c r="J116" i="12" s="1"/>
  <c r="P139" i="14"/>
  <c r="BK152" i="14"/>
  <c r="J152" i="14" s="1"/>
  <c r="J102" i="14" s="1"/>
  <c r="R173" i="14"/>
  <c r="R188" i="14"/>
  <c r="P195" i="14"/>
  <c r="R158" i="17"/>
  <c r="P178" i="17"/>
  <c r="R185" i="17"/>
  <c r="T216" i="17"/>
  <c r="P229" i="17"/>
  <c r="BK248" i="17"/>
  <c r="J248" i="17" s="1"/>
  <c r="J114" i="17" s="1"/>
  <c r="T252" i="17"/>
  <c r="T264" i="17"/>
  <c r="P144" i="4"/>
  <c r="R179" i="4"/>
  <c r="R142" i="5"/>
  <c r="BK161" i="6"/>
  <c r="J161" i="6" s="1"/>
  <c r="J103" i="6" s="1"/>
  <c r="BK129" i="7"/>
  <c r="J129" i="7" s="1"/>
  <c r="J101" i="7" s="1"/>
  <c r="R159" i="7"/>
  <c r="BK130" i="8"/>
  <c r="J130" i="8"/>
  <c r="J101" i="8"/>
  <c r="P138" i="8"/>
  <c r="BK152" i="8"/>
  <c r="J152" i="8"/>
  <c r="J104" i="8" s="1"/>
  <c r="R156" i="8"/>
  <c r="BK130" i="9"/>
  <c r="J130" i="9" s="1"/>
  <c r="J101" i="9" s="1"/>
  <c r="BK147" i="9"/>
  <c r="J147" i="9"/>
  <c r="J104" i="9" s="1"/>
  <c r="BK159" i="10"/>
  <c r="J159" i="10"/>
  <c r="J101" i="10" s="1"/>
  <c r="BK176" i="10"/>
  <c r="J176" i="10" s="1"/>
  <c r="J102" i="10" s="1"/>
  <c r="BK227" i="10"/>
  <c r="J227" i="10"/>
  <c r="J111" i="10" s="1"/>
  <c r="T147" i="11"/>
  <c r="BK166" i="11"/>
  <c r="J166" i="11" s="1"/>
  <c r="J106" i="11" s="1"/>
  <c r="BK264" i="12"/>
  <c r="J264" i="12"/>
  <c r="J109" i="12" s="1"/>
  <c r="BK280" i="12"/>
  <c r="J280" i="12"/>
  <c r="J113" i="12" s="1"/>
  <c r="T289" i="12"/>
  <c r="BK139" i="13"/>
  <c r="J139" i="13" s="1"/>
  <c r="J100" i="13" s="1"/>
  <c r="T152" i="13"/>
  <c r="T173" i="13"/>
  <c r="P191" i="13"/>
  <c r="T139" i="14"/>
  <c r="T138" i="14"/>
  <c r="BK159" i="14"/>
  <c r="J159" i="14" s="1"/>
  <c r="J104" i="14" s="1"/>
  <c r="BK185" i="14"/>
  <c r="J185" i="14" s="1"/>
  <c r="J109" i="14" s="1"/>
  <c r="T191" i="14"/>
  <c r="BK156" i="15"/>
  <c r="J156" i="15"/>
  <c r="J100" i="15"/>
  <c r="R196" i="15"/>
  <c r="R207" i="15"/>
  <c r="T214" i="15"/>
  <c r="P157" i="16"/>
  <c r="P170" i="16"/>
  <c r="R193" i="16"/>
  <c r="P205" i="16"/>
  <c r="P214" i="16"/>
  <c r="T217" i="16"/>
  <c r="R143" i="17"/>
  <c r="T175" i="17"/>
  <c r="T199" i="17"/>
  <c r="T221" i="17"/>
  <c r="P240" i="17"/>
  <c r="T256" i="17"/>
  <c r="BK158" i="3"/>
  <c r="J158" i="3" s="1"/>
  <c r="J103" i="3" s="1"/>
  <c r="T205" i="3"/>
  <c r="T136" i="4"/>
  <c r="BK167" i="4"/>
  <c r="J167" i="4" s="1"/>
  <c r="J106" i="4" s="1"/>
  <c r="P176" i="4"/>
  <c r="P154" i="5"/>
  <c r="P129" i="6"/>
  <c r="BK170" i="6"/>
  <c r="J170" i="6" s="1"/>
  <c r="J104" i="6" s="1"/>
  <c r="BK159" i="7"/>
  <c r="J159" i="7" s="1"/>
  <c r="J103" i="7" s="1"/>
  <c r="T215" i="10"/>
  <c r="R227" i="10"/>
  <c r="T262" i="10"/>
  <c r="T261" i="10" s="1"/>
  <c r="T130" i="11"/>
  <c r="R166" i="11"/>
  <c r="BK273" i="12"/>
  <c r="J273" i="12" s="1"/>
  <c r="J112" i="12" s="1"/>
  <c r="P286" i="12"/>
  <c r="R294" i="12"/>
  <c r="BK303" i="12"/>
  <c r="J303" i="12"/>
  <c r="J120" i="12" s="1"/>
  <c r="P145" i="13"/>
  <c r="P159" i="13"/>
  <c r="P185" i="13"/>
  <c r="P170" i="13" s="1"/>
  <c r="R195" i="13"/>
  <c r="P145" i="14"/>
  <c r="BK195" i="14"/>
  <c r="J195" i="14"/>
  <c r="J112" i="14" s="1"/>
  <c r="BK158" i="17"/>
  <c r="J158" i="17"/>
  <c r="J101" i="17" s="1"/>
  <c r="BK178" i="17"/>
  <c r="J178" i="17"/>
  <c r="J103" i="17" s="1"/>
  <c r="T185" i="17"/>
  <c r="BK226" i="17"/>
  <c r="J226" i="17" s="1"/>
  <c r="J111" i="17" s="1"/>
  <c r="BK240" i="17"/>
  <c r="J240" i="17" s="1"/>
  <c r="J113" i="17" s="1"/>
  <c r="BK252" i="17"/>
  <c r="J252" i="17"/>
  <c r="J115" i="17" s="1"/>
  <c r="BK261" i="17"/>
  <c r="J261" i="17"/>
  <c r="J118" i="17" s="1"/>
  <c r="BK136" i="18"/>
  <c r="J136" i="18" s="1"/>
  <c r="J100" i="18" s="1"/>
  <c r="BK158" i="2"/>
  <c r="J158" i="2" s="1"/>
  <c r="J101" i="2" s="1"/>
  <c r="R175" i="2"/>
  <c r="BK256" i="2"/>
  <c r="J256" i="2"/>
  <c r="J110" i="2" s="1"/>
  <c r="P275" i="2"/>
  <c r="R288" i="2"/>
  <c r="T302" i="2"/>
  <c r="P317" i="2"/>
  <c r="P144" i="3"/>
  <c r="BK168" i="3"/>
  <c r="J168" i="3" s="1"/>
  <c r="J105" i="3" s="1"/>
  <c r="BK190" i="3"/>
  <c r="J190" i="3" s="1"/>
  <c r="J109" i="3" s="1"/>
  <c r="R193" i="3"/>
  <c r="P205" i="3"/>
  <c r="P218" i="3"/>
  <c r="BK226" i="3"/>
  <c r="J226" i="3"/>
  <c r="J117" i="3"/>
  <c r="T229" i="3"/>
  <c r="BK144" i="4"/>
  <c r="BK135" i="4" s="1"/>
  <c r="J135" i="4" s="1"/>
  <c r="J101" i="4" s="1"/>
  <c r="P156" i="4"/>
  <c r="BK173" i="4"/>
  <c r="J173" i="4"/>
  <c r="J107" i="4" s="1"/>
  <c r="T179" i="4"/>
  <c r="T129" i="5"/>
  <c r="T154" i="5"/>
  <c r="R129" i="7"/>
  <c r="P159" i="7"/>
  <c r="T130" i="9"/>
  <c r="T143" i="9"/>
  <c r="T151" i="9"/>
  <c r="P141" i="10"/>
  <c r="P181" i="10"/>
  <c r="T218" i="10"/>
  <c r="P235" i="10"/>
  <c r="P255" i="10"/>
  <c r="BK262" i="10"/>
  <c r="BK261" i="10" s="1"/>
  <c r="J261" i="10" s="1"/>
  <c r="J115" i="10" s="1"/>
  <c r="P130" i="11"/>
  <c r="P129" i="11"/>
  <c r="R147" i="11"/>
  <c r="T154" i="11"/>
  <c r="T153" i="11" s="1"/>
  <c r="P144" i="12"/>
  <c r="T169" i="12"/>
  <c r="P185" i="12"/>
  <c r="BK190" i="12"/>
  <c r="J190" i="12"/>
  <c r="J103" i="12" s="1"/>
  <c r="T190" i="12"/>
  <c r="T193" i="12"/>
  <c r="T260" i="12"/>
  <c r="R264" i="12"/>
  <c r="P268" i="12"/>
  <c r="R273" i="12"/>
  <c r="R280" i="12"/>
  <c r="R286" i="12"/>
  <c r="R289" i="12"/>
  <c r="BK300" i="12"/>
  <c r="J300" i="12"/>
  <c r="J119" i="12"/>
  <c r="R300" i="12"/>
  <c r="R297" i="12"/>
  <c r="R303" i="12"/>
  <c r="P139" i="13"/>
  <c r="T139" i="13"/>
  <c r="T145" i="13"/>
  <c r="R159" i="13"/>
  <c r="R173" i="13"/>
  <c r="R170" i="13" s="1"/>
  <c r="R185" i="13"/>
  <c r="P188" i="13"/>
  <c r="T188" i="13"/>
  <c r="T195" i="13"/>
  <c r="BK139" i="14"/>
  <c r="J139" i="14" s="1"/>
  <c r="J100" i="14" s="1"/>
  <c r="BK145" i="14"/>
  <c r="J145" i="14"/>
  <c r="J101" i="14" s="1"/>
  <c r="R152" i="14"/>
  <c r="P159" i="14"/>
  <c r="T173" i="14"/>
  <c r="T185" i="14"/>
  <c r="T170" i="14" s="1"/>
  <c r="T188" i="14"/>
  <c r="P191" i="14"/>
  <c r="R195" i="14"/>
  <c r="P136" i="15"/>
  <c r="T156" i="15"/>
  <c r="T172" i="15"/>
  <c r="T171" i="15" s="1"/>
  <c r="P185" i="15"/>
  <c r="P179" i="15"/>
  <c r="P196" i="15"/>
  <c r="T196" i="15"/>
  <c r="BK207" i="15"/>
  <c r="J207" i="15"/>
  <c r="J110" i="15" s="1"/>
  <c r="T207" i="15"/>
  <c r="T195" i="15" s="1"/>
  <c r="P211" i="15"/>
  <c r="P214" i="15"/>
  <c r="BK217" i="15"/>
  <c r="J217" i="15" s="1"/>
  <c r="J113" i="15" s="1"/>
  <c r="T217" i="15"/>
  <c r="R137" i="16"/>
  <c r="T157" i="16"/>
  <c r="R162" i="16"/>
  <c r="BK170" i="16"/>
  <c r="J170" i="16" s="1"/>
  <c r="J103" i="16" s="1"/>
  <c r="BK190" i="16"/>
  <c r="J190" i="16"/>
  <c r="J107" i="16" s="1"/>
  <c r="R190" i="16"/>
  <c r="T190" i="16"/>
  <c r="P201" i="16"/>
  <c r="T201" i="16"/>
  <c r="BK208" i="16"/>
  <c r="J208" i="16" s="1"/>
  <c r="J111" i="16" s="1"/>
  <c r="BK214" i="16"/>
  <c r="J214" i="16"/>
  <c r="J112" i="16" s="1"/>
  <c r="T214" i="16"/>
  <c r="P217" i="16"/>
  <c r="P143" i="17"/>
  <c r="P158" i="17"/>
  <c r="BK175" i="17"/>
  <c r="J175" i="17"/>
  <c r="J102" i="17" s="1"/>
  <c r="R178" i="17"/>
  <c r="BK185" i="17"/>
  <c r="J185" i="17"/>
  <c r="J104" i="17"/>
  <c r="BK199" i="17"/>
  <c r="J199" i="17" s="1"/>
  <c r="J105" i="17" s="1"/>
  <c r="BK216" i="17"/>
  <c r="J216" i="17"/>
  <c r="J109" i="17" s="1"/>
  <c r="R216" i="17"/>
  <c r="R221" i="17"/>
  <c r="T226" i="17"/>
  <c r="T229" i="17"/>
  <c r="R240" i="17"/>
  <c r="T248" i="17"/>
  <c r="R252" i="17"/>
  <c r="R256" i="17"/>
  <c r="P261" i="17"/>
  <c r="T261" i="17"/>
  <c r="R264" i="17"/>
  <c r="P136" i="18"/>
  <c r="BK148" i="18"/>
  <c r="J148" i="18"/>
  <c r="J101" i="18" s="1"/>
  <c r="T148" i="18"/>
  <c r="T135" i="18" s="1"/>
  <c r="R156" i="18"/>
  <c r="BK159" i="18"/>
  <c r="J159" i="18" s="1"/>
  <c r="J103" i="18" s="1"/>
  <c r="T159" i="18"/>
  <c r="T165" i="18"/>
  <c r="BK182" i="18"/>
  <c r="J182" i="18" s="1"/>
  <c r="J108" i="18" s="1"/>
  <c r="P182" i="18"/>
  <c r="BK186" i="18"/>
  <c r="J186" i="18"/>
  <c r="J109" i="18" s="1"/>
  <c r="T186" i="18"/>
  <c r="BK196" i="18"/>
  <c r="J196" i="18" s="1"/>
  <c r="J110" i="18" s="1"/>
  <c r="P200" i="18"/>
  <c r="P199" i="18"/>
  <c r="P198" i="2"/>
  <c r="BK252" i="2"/>
  <c r="J252" i="2"/>
  <c r="J109" i="2" s="1"/>
  <c r="R275" i="2"/>
  <c r="BK296" i="2"/>
  <c r="J296" i="2"/>
  <c r="J117" i="2" s="1"/>
  <c r="R305" i="2"/>
  <c r="R317" i="2"/>
  <c r="T158" i="3"/>
  <c r="T143" i="3" s="1"/>
  <c r="R181" i="3"/>
  <c r="BK199" i="3"/>
  <c r="J199" i="3" s="1"/>
  <c r="J111" i="3" s="1"/>
  <c r="T218" i="3"/>
  <c r="R226" i="3"/>
  <c r="R225" i="3"/>
  <c r="R144" i="4"/>
  <c r="R135" i="4" s="1"/>
  <c r="P173" i="4"/>
  <c r="T176" i="4"/>
  <c r="T142" i="5"/>
  <c r="T129" i="6"/>
  <c r="T170" i="6"/>
  <c r="P173" i="7"/>
  <c r="R138" i="9"/>
  <c r="P151" i="9"/>
  <c r="P159" i="10"/>
  <c r="P176" i="10"/>
  <c r="R215" i="10"/>
  <c r="T221" i="10"/>
  <c r="R255" i="10"/>
  <c r="T144" i="11"/>
  <c r="T137" i="16"/>
  <c r="R157" i="16"/>
  <c r="P162" i="16"/>
  <c r="R170" i="16"/>
  <c r="P190" i="16"/>
  <c r="P193" i="16"/>
  <c r="R201" i="16"/>
  <c r="R187" i="16" s="1"/>
  <c r="BK205" i="16"/>
  <c r="J205" i="16" s="1"/>
  <c r="J110" i="16" s="1"/>
  <c r="T205" i="16"/>
  <c r="T208" i="16"/>
  <c r="R214" i="16"/>
  <c r="R217" i="16"/>
  <c r="BK143" i="17"/>
  <c r="J143" i="17" s="1"/>
  <c r="J100" i="17" s="1"/>
  <c r="T158" i="17"/>
  <c r="P175" i="17"/>
  <c r="T178" i="17"/>
  <c r="P185" i="17"/>
  <c r="R199" i="17"/>
  <c r="P216" i="17"/>
  <c r="P221" i="17"/>
  <c r="P226" i="17"/>
  <c r="R226" i="17"/>
  <c r="R229" i="17"/>
  <c r="T240" i="17"/>
  <c r="R248" i="17"/>
  <c r="P252" i="17"/>
  <c r="BK256" i="17"/>
  <c r="J256" i="17" s="1"/>
  <c r="J116" i="17" s="1"/>
  <c r="R261" i="17"/>
  <c r="P264" i="17"/>
  <c r="T136" i="18"/>
  <c r="P148" i="18"/>
  <c r="BK156" i="18"/>
  <c r="J156" i="18"/>
  <c r="J102" i="18" s="1"/>
  <c r="P156" i="18"/>
  <c r="T156" i="18"/>
  <c r="P159" i="18"/>
  <c r="BK165" i="18"/>
  <c r="J165" i="18" s="1"/>
  <c r="J104" i="18" s="1"/>
  <c r="R165" i="18"/>
  <c r="R176" i="18"/>
  <c r="T176" i="18"/>
  <c r="R182" i="18"/>
  <c r="R186" i="18"/>
  <c r="P196" i="18"/>
  <c r="BK198" i="2"/>
  <c r="J198" i="2" s="1"/>
  <c r="J105" i="2" s="1"/>
  <c r="R244" i="2"/>
  <c r="BK266" i="2"/>
  <c r="J266" i="2"/>
  <c r="J113" i="2" s="1"/>
  <c r="R285" i="2"/>
  <c r="T305" i="2"/>
  <c r="T144" i="3"/>
  <c r="BK181" i="3"/>
  <c r="J181" i="3" s="1"/>
  <c r="J106" i="3" s="1"/>
  <c r="P190" i="3"/>
  <c r="P193" i="3"/>
  <c r="P214" i="3"/>
  <c r="R136" i="4"/>
  <c r="BK156" i="4"/>
  <c r="J156" i="4" s="1"/>
  <c r="J105" i="4" s="1"/>
  <c r="P142" i="5"/>
  <c r="R161" i="5"/>
  <c r="R129" i="6"/>
  <c r="R128" i="6" s="1"/>
  <c r="P161" i="6"/>
  <c r="BK139" i="7"/>
  <c r="J139" i="7"/>
  <c r="J102" i="7" s="1"/>
  <c r="BK173" i="7"/>
  <c r="J173" i="7" s="1"/>
  <c r="J104" i="7" s="1"/>
  <c r="BK138" i="9"/>
  <c r="J138" i="9" s="1"/>
  <c r="J102" i="9" s="1"/>
  <c r="R147" i="9"/>
  <c r="BK151" i="9"/>
  <c r="J151" i="9" s="1"/>
  <c r="J105" i="9" s="1"/>
  <c r="R141" i="10"/>
  <c r="BK181" i="10"/>
  <c r="J181" i="10" s="1"/>
  <c r="J103" i="10" s="1"/>
  <c r="BK215" i="10"/>
  <c r="J215" i="10" s="1"/>
  <c r="J108" i="10" s="1"/>
  <c r="R218" i="10"/>
  <c r="R235" i="10"/>
  <c r="BK255" i="10"/>
  <c r="J255" i="10" s="1"/>
  <c r="J114" i="10" s="1"/>
  <c r="P265" i="10"/>
  <c r="R130" i="11"/>
  <c r="R144" i="11"/>
  <c r="BK154" i="11"/>
  <c r="J154" i="11" s="1"/>
  <c r="J105" i="11" s="1"/>
  <c r="T166" i="11"/>
  <c r="BK169" i="12"/>
  <c r="J169" i="12" s="1"/>
  <c r="J101" i="12" s="1"/>
  <c r="BK185" i="12"/>
  <c r="J185" i="12" s="1"/>
  <c r="J102" i="12" s="1"/>
  <c r="T185" i="12"/>
  <c r="R190" i="12"/>
  <c r="P193" i="12"/>
  <c r="P260" i="12"/>
  <c r="T264" i="12"/>
  <c r="P273" i="12"/>
  <c r="P263" i="12" s="1"/>
  <c r="BK286" i="12"/>
  <c r="J286" i="12" s="1"/>
  <c r="J114" i="12" s="1"/>
  <c r="P294" i="12"/>
  <c r="T303" i="12"/>
  <c r="P152" i="13"/>
  <c r="BK173" i="13"/>
  <c r="J173" i="13"/>
  <c r="J108" i="13" s="1"/>
  <c r="BK191" i="13"/>
  <c r="J191" i="13"/>
  <c r="J111" i="13" s="1"/>
  <c r="P152" i="14"/>
  <c r="BK173" i="14"/>
  <c r="J173" i="14" s="1"/>
  <c r="J108" i="14" s="1"/>
  <c r="P188" i="14"/>
  <c r="R191" i="14"/>
  <c r="R136" i="15"/>
  <c r="R172" i="15"/>
  <c r="R171" i="15"/>
  <c r="R199" i="15"/>
  <c r="R211" i="15"/>
  <c r="R217" i="15"/>
  <c r="BK193" i="16"/>
  <c r="J193" i="16"/>
  <c r="J108" i="16" s="1"/>
  <c r="P208" i="16"/>
  <c r="T143" i="17"/>
  <c r="R175" i="17"/>
  <c r="P199" i="17"/>
  <c r="BK221" i="17"/>
  <c r="J221" i="17"/>
  <c r="J110" i="17" s="1"/>
  <c r="BK229" i="17"/>
  <c r="J229" i="17"/>
  <c r="J112" i="17"/>
  <c r="P248" i="17"/>
  <c r="P256" i="17"/>
  <c r="BK264" i="17"/>
  <c r="J264" i="17"/>
  <c r="J119" i="17"/>
  <c r="R136" i="18"/>
  <c r="P165" i="18"/>
  <c r="P176" i="18"/>
  <c r="T182" i="18"/>
  <c r="T196" i="18"/>
  <c r="R200" i="18"/>
  <c r="R199" i="18"/>
  <c r="BK147" i="2"/>
  <c r="J147" i="2" s="1"/>
  <c r="J100" i="2" s="1"/>
  <c r="R158" i="2"/>
  <c r="R162" i="2"/>
  <c r="R198" i="2"/>
  <c r="P244" i="2"/>
  <c r="T252" i="2"/>
  <c r="T243" i="2" s="1"/>
  <c r="T275" i="2"/>
  <c r="BK288" i="2"/>
  <c r="J288" i="2" s="1"/>
  <c r="J116" i="2" s="1"/>
  <c r="R296" i="2"/>
  <c r="BK305" i="2"/>
  <c r="J305" i="2" s="1"/>
  <c r="J119" i="2" s="1"/>
  <c r="P310" i="2"/>
  <c r="R190" i="3"/>
  <c r="R199" i="3"/>
  <c r="R214" i="3"/>
  <c r="T144" i="4"/>
  <c r="R167" i="4"/>
  <c r="R176" i="4"/>
  <c r="P129" i="5"/>
  <c r="P128" i="5" s="1"/>
  <c r="AU100" i="1" s="1"/>
  <c r="T151" i="6"/>
  <c r="R139" i="7"/>
  <c r="T130" i="8"/>
  <c r="T129" i="8" s="1"/>
  <c r="BK146" i="8"/>
  <c r="J146" i="8" s="1"/>
  <c r="J103" i="8" s="1"/>
  <c r="BK156" i="8"/>
  <c r="J156" i="8" s="1"/>
  <c r="J105" i="8" s="1"/>
  <c r="R181" i="10"/>
  <c r="P221" i="10"/>
  <c r="BK252" i="10"/>
  <c r="J252" i="10"/>
  <c r="J113" i="10" s="1"/>
  <c r="R144" i="12"/>
  <c r="R143" i="12"/>
  <c r="P264" i="12"/>
  <c r="T268" i="12"/>
  <c r="P289" i="12"/>
  <c r="R145" i="13"/>
  <c r="T191" i="13"/>
  <c r="P137" i="16"/>
  <c r="BK162" i="16"/>
  <c r="J162" i="16"/>
  <c r="J102" i="16" s="1"/>
  <c r="T162" i="16"/>
  <c r="T193" i="16"/>
  <c r="R205" i="16"/>
  <c r="BK217" i="16"/>
  <c r="J217" i="16" s="1"/>
  <c r="J113" i="16" s="1"/>
  <c r="R148" i="18"/>
  <c r="R159" i="18"/>
  <c r="BK176" i="18"/>
  <c r="BK175" i="18"/>
  <c r="J175" i="18" s="1"/>
  <c r="J106" i="18" s="1"/>
  <c r="P186" i="18"/>
  <c r="R196" i="18"/>
  <c r="BK200" i="18"/>
  <c r="J200" i="18"/>
  <c r="J112" i="18" s="1"/>
  <c r="T200" i="18"/>
  <c r="T199" i="18" s="1"/>
  <c r="BK264" i="2"/>
  <c r="J264" i="2" s="1"/>
  <c r="J112" i="2" s="1"/>
  <c r="BK213" i="10"/>
  <c r="J213" i="10" s="1"/>
  <c r="J107" i="10" s="1"/>
  <c r="BK241" i="2"/>
  <c r="J241" i="2"/>
  <c r="J106" i="2" s="1"/>
  <c r="BK187" i="3"/>
  <c r="J187" i="3" s="1"/>
  <c r="J107" i="3" s="1"/>
  <c r="BK168" i="13"/>
  <c r="J168" i="13" s="1"/>
  <c r="J105" i="13" s="1"/>
  <c r="BK171" i="13"/>
  <c r="J171" i="13"/>
  <c r="J107" i="13"/>
  <c r="BK199" i="13"/>
  <c r="J199" i="13"/>
  <c r="J114" i="13" s="1"/>
  <c r="BK173" i="2"/>
  <c r="J173" i="2" s="1"/>
  <c r="J103" i="2" s="1"/>
  <c r="BK177" i="15"/>
  <c r="J177" i="15" s="1"/>
  <c r="J103" i="15" s="1"/>
  <c r="BK199" i="14"/>
  <c r="J199" i="14" s="1"/>
  <c r="J114" i="14" s="1"/>
  <c r="BK201" i="14"/>
  <c r="J201" i="14" s="1"/>
  <c r="J115" i="14" s="1"/>
  <c r="BK210" i="10"/>
  <c r="J210" i="10" s="1"/>
  <c r="J105" i="10" s="1"/>
  <c r="BK298" i="12"/>
  <c r="J298" i="12"/>
  <c r="J118" i="12" s="1"/>
  <c r="BK171" i="14"/>
  <c r="J171" i="14" s="1"/>
  <c r="J107" i="14" s="1"/>
  <c r="BK193" i="15"/>
  <c r="J193" i="15" s="1"/>
  <c r="J106" i="15" s="1"/>
  <c r="BK166" i="3"/>
  <c r="J166" i="3" s="1"/>
  <c r="J104" i="3" s="1"/>
  <c r="BK223" i="3"/>
  <c r="J223" i="3"/>
  <c r="J115" i="3" s="1"/>
  <c r="BK151" i="11"/>
  <c r="J151" i="11"/>
  <c r="J103" i="11" s="1"/>
  <c r="BK201" i="13"/>
  <c r="J201" i="13"/>
  <c r="J115" i="13" s="1"/>
  <c r="BK157" i="14"/>
  <c r="J157" i="14" s="1"/>
  <c r="J103" i="14" s="1"/>
  <c r="BK157" i="13"/>
  <c r="J157" i="13" s="1"/>
  <c r="J103" i="13" s="1"/>
  <c r="BK168" i="14"/>
  <c r="J168" i="14"/>
  <c r="J105" i="14"/>
  <c r="BK185" i="16"/>
  <c r="J185" i="16"/>
  <c r="J104" i="16" s="1"/>
  <c r="BK211" i="17"/>
  <c r="J211" i="17" s="1"/>
  <c r="J106" i="17" s="1"/>
  <c r="BK213" i="17"/>
  <c r="J213" i="17" s="1"/>
  <c r="J107" i="17" s="1"/>
  <c r="BK259" i="17"/>
  <c r="J259" i="17" s="1"/>
  <c r="J117" i="17" s="1"/>
  <c r="BK173" i="18"/>
  <c r="J173" i="18"/>
  <c r="J105" i="18"/>
  <c r="BK208" i="10"/>
  <c r="J208" i="10" s="1"/>
  <c r="J104" i="10" s="1"/>
  <c r="BK262" i="2"/>
  <c r="J262" i="2"/>
  <c r="J111" i="2" s="1"/>
  <c r="BK315" i="2"/>
  <c r="J315" i="2" s="1"/>
  <c r="J122" i="2" s="1"/>
  <c r="BK188" i="16"/>
  <c r="J188" i="16" s="1"/>
  <c r="J106" i="16" s="1"/>
  <c r="BF144" i="18"/>
  <c r="E85" i="18"/>
  <c r="BF147" i="18"/>
  <c r="BF160" i="18"/>
  <c r="BF163" i="18"/>
  <c r="BF169" i="18"/>
  <c r="BF177" i="18"/>
  <c r="BF187" i="18"/>
  <c r="BF152" i="18"/>
  <c r="BF153" i="18"/>
  <c r="BF172" i="18"/>
  <c r="BF183" i="18"/>
  <c r="BF185" i="18"/>
  <c r="BF190" i="18"/>
  <c r="F94" i="18"/>
  <c r="BF138" i="18"/>
  <c r="BF139" i="18"/>
  <c r="BF141" i="18"/>
  <c r="BF170" i="18"/>
  <c r="BF180" i="18"/>
  <c r="BF191" i="18"/>
  <c r="J91" i="18"/>
  <c r="BF140" i="18"/>
  <c r="BF142" i="18"/>
  <c r="BF145" i="18"/>
  <c r="BF146" i="18"/>
  <c r="BF149" i="18"/>
  <c r="BF151" i="18"/>
  <c r="BF154" i="18"/>
  <c r="BF155" i="18"/>
  <c r="BF157" i="18"/>
  <c r="BF158" i="18"/>
  <c r="BF161" i="18"/>
  <c r="BF162" i="18"/>
  <c r="BF164" i="18"/>
  <c r="BF166" i="18"/>
  <c r="BF167" i="18"/>
  <c r="BF179" i="18"/>
  <c r="BF192" i="18"/>
  <c r="BF195" i="18"/>
  <c r="BF197" i="18"/>
  <c r="BF198" i="18"/>
  <c r="BF137" i="18"/>
  <c r="BF143" i="18"/>
  <c r="BF150" i="18"/>
  <c r="BF168" i="18"/>
  <c r="BF171" i="18"/>
  <c r="BF174" i="18"/>
  <c r="BF178" i="18"/>
  <c r="BF181" i="18"/>
  <c r="BF184" i="18"/>
  <c r="BF188" i="18"/>
  <c r="BF189" i="18"/>
  <c r="BF193" i="18"/>
  <c r="BF194" i="18"/>
  <c r="BF201" i="18"/>
  <c r="BF202" i="18"/>
  <c r="F94" i="17"/>
  <c r="BF145" i="17"/>
  <c r="BF146" i="17"/>
  <c r="BF160" i="17"/>
  <c r="BF161" i="17"/>
  <c r="BF169" i="17"/>
  <c r="BF170" i="17"/>
  <c r="BF173" i="17"/>
  <c r="BF174" i="17"/>
  <c r="BF176" i="17"/>
  <c r="BF184" i="17"/>
  <c r="BF191" i="17"/>
  <c r="BF194" i="17"/>
  <c r="BF195" i="17"/>
  <c r="BF196" i="17"/>
  <c r="BF206" i="17"/>
  <c r="BF223" i="17"/>
  <c r="BF228" i="17"/>
  <c r="BF234" i="17"/>
  <c r="BF235" i="17"/>
  <c r="BF236" i="17"/>
  <c r="BF246" i="17"/>
  <c r="BF254" i="17"/>
  <c r="BF257" i="17"/>
  <c r="E129" i="17"/>
  <c r="BF152" i="17"/>
  <c r="BF200" i="17"/>
  <c r="BF209" i="17"/>
  <c r="BF210" i="17"/>
  <c r="BF212" i="17"/>
  <c r="BF224" i="17"/>
  <c r="BF230" i="17"/>
  <c r="BF231" i="17"/>
  <c r="BF239" i="17"/>
  <c r="BF244" i="17"/>
  <c r="BF258" i="17"/>
  <c r="BF260" i="17"/>
  <c r="BF265" i="17"/>
  <c r="J91" i="17"/>
  <c r="BF144" i="17"/>
  <c r="BF149" i="17"/>
  <c r="BF150" i="17"/>
  <c r="BF157" i="17"/>
  <c r="BF166" i="17"/>
  <c r="BF177" i="17"/>
  <c r="BF180" i="17"/>
  <c r="BF189" i="17"/>
  <c r="BF203" i="17"/>
  <c r="BF232" i="17"/>
  <c r="BF233" i="17"/>
  <c r="BF237" i="17"/>
  <c r="BF238" i="17"/>
  <c r="BF249" i="17"/>
  <c r="BF250" i="17"/>
  <c r="BF253" i="17"/>
  <c r="BF263" i="17"/>
  <c r="BF151" i="17"/>
  <c r="BF153" i="17"/>
  <c r="BF155" i="17"/>
  <c r="BF156" i="17"/>
  <c r="BF159" i="17"/>
  <c r="BF162" i="17"/>
  <c r="BF164" i="17"/>
  <c r="BF171" i="17"/>
  <c r="BF172" i="17"/>
  <c r="BF179" i="17"/>
  <c r="BF186" i="17"/>
  <c r="BF187" i="17"/>
  <c r="BF193" i="17"/>
  <c r="BF202" i="17"/>
  <c r="BF204" i="17"/>
  <c r="BF205" i="17"/>
  <c r="BF207" i="17"/>
  <c r="BF214" i="17"/>
  <c r="BF217" i="17"/>
  <c r="BF218" i="17"/>
  <c r="BF242" i="17"/>
  <c r="BF245" i="17"/>
  <c r="BF255" i="17"/>
  <c r="BF267" i="17"/>
  <c r="BF268" i="17"/>
  <c r="BF147" i="17"/>
  <c r="BF148" i="17"/>
  <c r="BF154" i="17"/>
  <c r="BF163" i="17"/>
  <c r="BF165" i="17"/>
  <c r="BF167" i="17"/>
  <c r="BF168" i="17"/>
  <c r="BF181" i="17"/>
  <c r="BF182" i="17"/>
  <c r="BF183" i="17"/>
  <c r="BF188" i="17"/>
  <c r="BF190" i="17"/>
  <c r="BF192" i="17"/>
  <c r="BF197" i="17"/>
  <c r="BF198" i="17"/>
  <c r="BF201" i="17"/>
  <c r="BF208" i="17"/>
  <c r="BF219" i="17"/>
  <c r="BF220" i="17"/>
  <c r="BF222" i="17"/>
  <c r="BF225" i="17"/>
  <c r="BF227" i="17"/>
  <c r="BF241" i="17"/>
  <c r="BF243" i="17"/>
  <c r="BF247" i="17"/>
  <c r="BF251" i="17"/>
  <c r="BF262" i="17"/>
  <c r="BF266" i="17"/>
  <c r="J185" i="15"/>
  <c r="J105" i="15" s="1"/>
  <c r="J91" i="16"/>
  <c r="BF142" i="16"/>
  <c r="BF144" i="16"/>
  <c r="BF150" i="16"/>
  <c r="BF155" i="16"/>
  <c r="BF163" i="16"/>
  <c r="BF164" i="16"/>
  <c r="BF167" i="16"/>
  <c r="BF174" i="16"/>
  <c r="BF197" i="16"/>
  <c r="BF206" i="16"/>
  <c r="BF215" i="16"/>
  <c r="E85" i="16"/>
  <c r="BF140" i="16"/>
  <c r="BF141" i="16"/>
  <c r="BF148" i="16"/>
  <c r="BF160" i="16"/>
  <c r="BF171" i="16"/>
  <c r="BF172" i="16"/>
  <c r="BF175" i="16"/>
  <c r="BF183" i="16"/>
  <c r="BF207" i="16"/>
  <c r="BF211" i="16"/>
  <c r="BF216" i="16"/>
  <c r="F94" i="16"/>
  <c r="BF138" i="16"/>
  <c r="BF143" i="16"/>
  <c r="BF147" i="16"/>
  <c r="BF153" i="16"/>
  <c r="BF156" i="16"/>
  <c r="BF158" i="16"/>
  <c r="BF159" i="16"/>
  <c r="BF168" i="16"/>
  <c r="BF169" i="16"/>
  <c r="BF176" i="16"/>
  <c r="BF177" i="16"/>
  <c r="BF181" i="16"/>
  <c r="BF189" i="16"/>
  <c r="BF191" i="16"/>
  <c r="BF199" i="16"/>
  <c r="BF200" i="16"/>
  <c r="BF202" i="16"/>
  <c r="BF209" i="16"/>
  <c r="BF210" i="16"/>
  <c r="BF212" i="16"/>
  <c r="BF219" i="16"/>
  <c r="BF139" i="16"/>
  <c r="BF145" i="16"/>
  <c r="BF146" i="16"/>
  <c r="BF149" i="16"/>
  <c r="BF151" i="16"/>
  <c r="BF152" i="16"/>
  <c r="BF154" i="16"/>
  <c r="BF161" i="16"/>
  <c r="BF165" i="16"/>
  <c r="BF166" i="16"/>
  <c r="BF173" i="16"/>
  <c r="BF178" i="16"/>
  <c r="BF179" i="16"/>
  <c r="BF180" i="16"/>
  <c r="BF182" i="16"/>
  <c r="BF184" i="16"/>
  <c r="BF186" i="16"/>
  <c r="BF192" i="16"/>
  <c r="BF194" i="16"/>
  <c r="BF195" i="16"/>
  <c r="BF196" i="16"/>
  <c r="BF198" i="16"/>
  <c r="BF203" i="16"/>
  <c r="BF204" i="16"/>
  <c r="BF213" i="16"/>
  <c r="BF218" i="16"/>
  <c r="BF141" i="15"/>
  <c r="BF150" i="15"/>
  <c r="BF155" i="15"/>
  <c r="BF163" i="15"/>
  <c r="BF164" i="15"/>
  <c r="BF184" i="15"/>
  <c r="BF188" i="15"/>
  <c r="BF198" i="15"/>
  <c r="BF200" i="15"/>
  <c r="BF201" i="15"/>
  <c r="E85" i="15"/>
  <c r="BF147" i="15"/>
  <c r="BF148" i="15"/>
  <c r="BF151" i="15"/>
  <c r="BF152" i="15"/>
  <c r="BF153" i="15"/>
  <c r="BF165" i="15"/>
  <c r="BF168" i="15"/>
  <c r="BF175" i="15"/>
  <c r="BF180" i="15"/>
  <c r="BF186" i="15"/>
  <c r="BF187" i="15"/>
  <c r="BF190" i="15"/>
  <c r="BF192" i="15"/>
  <c r="BF210" i="15"/>
  <c r="BF213" i="15"/>
  <c r="F132" i="15"/>
  <c r="BF137" i="15"/>
  <c r="BF138" i="15"/>
  <c r="BF139" i="15"/>
  <c r="BF143" i="15"/>
  <c r="BF144" i="15"/>
  <c r="BF145" i="15"/>
  <c r="BF146" i="15"/>
  <c r="BF154" i="15"/>
  <c r="BF158" i="15"/>
  <c r="BF159" i="15"/>
  <c r="BF162" i="15"/>
  <c r="BF167" i="15"/>
  <c r="BF169" i="15"/>
  <c r="BF173" i="15"/>
  <c r="BF174" i="15"/>
  <c r="BF178" i="15"/>
  <c r="BF183" i="15"/>
  <c r="BF191" i="15"/>
  <c r="BF194" i="15"/>
  <c r="BF203" i="15"/>
  <c r="BF206" i="15"/>
  <c r="BF208" i="15"/>
  <c r="BF209" i="15"/>
  <c r="BF212" i="15"/>
  <c r="J91" i="15"/>
  <c r="BF140" i="15"/>
  <c r="BF142" i="15"/>
  <c r="BF149" i="15"/>
  <c r="BF157" i="15"/>
  <c r="BF160" i="15"/>
  <c r="BF161" i="15"/>
  <c r="BF166" i="15"/>
  <c r="BF170" i="15"/>
  <c r="BF176" i="15"/>
  <c r="BF181" i="15"/>
  <c r="BF182" i="15"/>
  <c r="BF189" i="15"/>
  <c r="BF197" i="15"/>
  <c r="BF202" i="15"/>
  <c r="BF204" i="15"/>
  <c r="BF205" i="15"/>
  <c r="BF215" i="15"/>
  <c r="BF216" i="15"/>
  <c r="BF218" i="15"/>
  <c r="BF219" i="15"/>
  <c r="J91" i="14"/>
  <c r="E125" i="14"/>
  <c r="BF141" i="14"/>
  <c r="BF143" i="14"/>
  <c r="F134" i="14"/>
  <c r="BF142" i="14"/>
  <c r="BF144" i="14"/>
  <c r="BF149" i="14"/>
  <c r="BF153" i="14"/>
  <c r="BF154" i="14"/>
  <c r="BF155" i="14"/>
  <c r="BF156" i="14"/>
  <c r="BF160" i="14"/>
  <c r="BF161" i="14"/>
  <c r="BF162" i="14"/>
  <c r="BF164" i="14"/>
  <c r="BF165" i="14"/>
  <c r="BF167" i="14"/>
  <c r="BF174" i="14"/>
  <c r="BF176" i="14"/>
  <c r="BF177" i="14"/>
  <c r="BF179" i="14"/>
  <c r="BF182" i="14"/>
  <c r="BF183" i="14"/>
  <c r="BF186" i="14"/>
  <c r="BF187" i="14"/>
  <c r="BF189" i="14"/>
  <c r="BF192" i="14"/>
  <c r="BF193" i="14"/>
  <c r="BF194" i="14"/>
  <c r="BF197" i="14"/>
  <c r="BF200" i="14"/>
  <c r="BF202" i="14"/>
  <c r="BF140" i="14"/>
  <c r="BF146" i="14"/>
  <c r="BF147" i="14"/>
  <c r="BF148" i="14"/>
  <c r="BF150" i="14"/>
  <c r="BF151" i="14"/>
  <c r="BF158" i="14"/>
  <c r="BF163" i="14"/>
  <c r="BF166" i="14"/>
  <c r="BF169" i="14"/>
  <c r="BF172" i="14"/>
  <c r="BF175" i="14"/>
  <c r="BF178" i="14"/>
  <c r="BF180" i="14"/>
  <c r="BF181" i="14"/>
  <c r="BF184" i="14"/>
  <c r="BF190" i="14"/>
  <c r="BF196" i="14"/>
  <c r="E85" i="13"/>
  <c r="F94" i="13"/>
  <c r="J131" i="13"/>
  <c r="BF141" i="13"/>
  <c r="BF140" i="13"/>
  <c r="BF142" i="13"/>
  <c r="BF144" i="13"/>
  <c r="BF146" i="13"/>
  <c r="BF153" i="13"/>
  <c r="BF164" i="13"/>
  <c r="BF167" i="13"/>
  <c r="BF184" i="13"/>
  <c r="BF189" i="13"/>
  <c r="BF150" i="13"/>
  <c r="BF179" i="13"/>
  <c r="BF154" i="13"/>
  <c r="BF155" i="13"/>
  <c r="BF156" i="13"/>
  <c r="BF158" i="13"/>
  <c r="BF161" i="13"/>
  <c r="BF162" i="13"/>
  <c r="BF180" i="13"/>
  <c r="BF202" i="13"/>
  <c r="BF165" i="13"/>
  <c r="BF166" i="13"/>
  <c r="BF169" i="13"/>
  <c r="BF172" i="13"/>
  <c r="BF174" i="13"/>
  <c r="BF176" i="13"/>
  <c r="BF177" i="13"/>
  <c r="BF182" i="13"/>
  <c r="BF187" i="13"/>
  <c r="BF193" i="13"/>
  <c r="BF194" i="13"/>
  <c r="BF196" i="13"/>
  <c r="BF197" i="13"/>
  <c r="BF200" i="13"/>
  <c r="BF143" i="13"/>
  <c r="BF147" i="13"/>
  <c r="BF148" i="13"/>
  <c r="BF149" i="13"/>
  <c r="BF151" i="13"/>
  <c r="BF160" i="13"/>
  <c r="BF163" i="13"/>
  <c r="BF175" i="13"/>
  <c r="BF178" i="13"/>
  <c r="BF181" i="13"/>
  <c r="BF183" i="13"/>
  <c r="BF186" i="13"/>
  <c r="BF190" i="13"/>
  <c r="BF192" i="13"/>
  <c r="J91" i="12"/>
  <c r="BF151" i="12"/>
  <c r="BF152" i="12"/>
  <c r="BF170" i="12"/>
  <c r="BF163" i="12"/>
  <c r="BF186" i="12"/>
  <c r="BF219" i="12"/>
  <c r="BF232" i="12"/>
  <c r="F139" i="12"/>
  <c r="BF146" i="12"/>
  <c r="BF147" i="12"/>
  <c r="BF154" i="12"/>
  <c r="BF168" i="12"/>
  <c r="BF174" i="12"/>
  <c r="BF178" i="12"/>
  <c r="BF181" i="12"/>
  <c r="BF183" i="12"/>
  <c r="BF209" i="12"/>
  <c r="BF211" i="12"/>
  <c r="BF223" i="12"/>
  <c r="BF237" i="12"/>
  <c r="BF246" i="12"/>
  <c r="BF249" i="12"/>
  <c r="E85" i="12"/>
  <c r="BF145" i="12"/>
  <c r="BF157" i="12"/>
  <c r="BF158" i="12"/>
  <c r="BF159" i="12"/>
  <c r="BF162" i="12"/>
  <c r="BF164" i="12"/>
  <c r="BF167" i="12"/>
  <c r="BF171" i="12"/>
  <c r="BF176" i="12"/>
  <c r="BF184" i="12"/>
  <c r="BF189" i="12"/>
  <c r="BF191" i="12"/>
  <c r="BF194" i="12"/>
  <c r="BF196" i="12"/>
  <c r="BF205" i="12"/>
  <c r="BF206" i="12"/>
  <c r="BF214" i="12"/>
  <c r="BF227" i="12"/>
  <c r="BF229" i="12"/>
  <c r="BF243" i="12"/>
  <c r="BF245" i="12"/>
  <c r="BF247" i="12"/>
  <c r="BF248" i="12"/>
  <c r="BF262" i="12"/>
  <c r="BF278" i="12"/>
  <c r="BF203" i="12"/>
  <c r="BF220" i="12"/>
  <c r="BF276" i="12"/>
  <c r="BF284" i="12"/>
  <c r="BF290" i="12"/>
  <c r="BF265" i="12"/>
  <c r="BF274" i="12"/>
  <c r="BF275" i="12"/>
  <c r="BF279" i="12"/>
  <c r="BF288" i="12"/>
  <c r="BF302" i="12"/>
  <c r="BF148" i="12"/>
  <c r="BF150" i="12"/>
  <c r="BF156" i="12"/>
  <c r="BF239" i="12"/>
  <c r="BF242" i="12"/>
  <c r="BF256" i="12"/>
  <c r="BF261" i="12"/>
  <c r="BF271" i="12"/>
  <c r="BF287" i="12"/>
  <c r="BF292" i="12"/>
  <c r="BF149" i="12"/>
  <c r="BF153" i="12"/>
  <c r="BF155" i="12"/>
  <c r="BF160" i="12"/>
  <c r="BF172" i="12"/>
  <c r="BF179" i="12"/>
  <c r="BF182" i="12"/>
  <c r="BF192" i="12"/>
  <c r="BF241" i="12"/>
  <c r="BF277" i="12"/>
  <c r="BF296" i="12"/>
  <c r="BF301" i="12"/>
  <c r="BF195" i="12"/>
  <c r="BF198" i="12"/>
  <c r="BF199" i="12"/>
  <c r="BF201" i="12"/>
  <c r="BF204" i="12"/>
  <c r="BF207" i="12"/>
  <c r="BF208" i="12"/>
  <c r="BF213" i="12"/>
  <c r="BF215" i="12"/>
  <c r="BF216" i="12"/>
  <c r="BF218" i="12"/>
  <c r="BF221" i="12"/>
  <c r="BF222" i="12"/>
  <c r="BF225" i="12"/>
  <c r="BF226" i="12"/>
  <c r="BF231" i="12"/>
  <c r="BF235" i="12"/>
  <c r="BF238" i="12"/>
  <c r="BF250" i="12"/>
  <c r="BF252" i="12"/>
  <c r="BF258" i="12"/>
  <c r="BF259" i="12"/>
  <c r="BF272" i="12"/>
  <c r="BF281" i="12"/>
  <c r="BF283" i="12"/>
  <c r="BF285" i="12"/>
  <c r="BF291" i="12"/>
  <c r="BF293" i="12"/>
  <c r="BF295" i="12"/>
  <c r="BF299" i="12"/>
  <c r="BF304" i="12"/>
  <c r="BF305" i="12"/>
  <c r="BF306" i="12"/>
  <c r="BF307" i="12"/>
  <c r="BF161" i="12"/>
  <c r="BF165" i="12"/>
  <c r="BF166" i="12"/>
  <c r="BF173" i="12"/>
  <c r="BF175" i="12"/>
  <c r="BF177" i="12"/>
  <c r="BF180" i="12"/>
  <c r="BF187" i="12"/>
  <c r="BF188" i="12"/>
  <c r="BF197" i="12"/>
  <c r="BF202" i="12"/>
  <c r="BF210" i="12"/>
  <c r="BF212" i="12"/>
  <c r="BF217" i="12"/>
  <c r="BF224" i="12"/>
  <c r="BF230" i="12"/>
  <c r="BF233" i="12"/>
  <c r="BF234" i="12"/>
  <c r="BF236" i="12"/>
  <c r="BF240" i="12"/>
  <c r="BF244" i="12"/>
  <c r="BF251" i="12"/>
  <c r="BF253" i="12"/>
  <c r="BF254" i="12"/>
  <c r="BF255" i="12"/>
  <c r="BF257" i="12"/>
  <c r="BF266" i="12"/>
  <c r="BF269" i="12"/>
  <c r="BF270" i="12"/>
  <c r="BF282" i="12"/>
  <c r="J122" i="11"/>
  <c r="BF139" i="11"/>
  <c r="BF146" i="11"/>
  <c r="BF155" i="11"/>
  <c r="BF150" i="11"/>
  <c r="BF160" i="11"/>
  <c r="J262" i="10"/>
  <c r="J116" i="10"/>
  <c r="F94" i="11"/>
  <c r="BF132" i="11"/>
  <c r="BF134" i="11"/>
  <c r="BF136" i="11"/>
  <c r="BF137" i="11"/>
  <c r="BF141" i="11"/>
  <c r="BF145" i="11"/>
  <c r="BF149" i="11"/>
  <c r="BF152" i="11"/>
  <c r="BF156" i="11"/>
  <c r="BF158" i="11"/>
  <c r="BF162" i="11"/>
  <c r="BF163" i="11"/>
  <c r="BF164" i="11"/>
  <c r="BF165" i="11"/>
  <c r="E85" i="11"/>
  <c r="BF131" i="11"/>
  <c r="BF133" i="11"/>
  <c r="BF135" i="11"/>
  <c r="BF138" i="11"/>
  <c r="BF140" i="11"/>
  <c r="BF142" i="11"/>
  <c r="BF143" i="11"/>
  <c r="BF148" i="11"/>
  <c r="BF157" i="11"/>
  <c r="BF159" i="11"/>
  <c r="BF161" i="11"/>
  <c r="BF167" i="11"/>
  <c r="BF168" i="11"/>
  <c r="BF143" i="10"/>
  <c r="BF149" i="10"/>
  <c r="BF150" i="10"/>
  <c r="BF152" i="10"/>
  <c r="BF163" i="10"/>
  <c r="BF168" i="10"/>
  <c r="BF222" i="10"/>
  <c r="BF223" i="10"/>
  <c r="BF240" i="10"/>
  <c r="BF241" i="10"/>
  <c r="BF242" i="10"/>
  <c r="BF243" i="10"/>
  <c r="BF248" i="10"/>
  <c r="BF264" i="10"/>
  <c r="BF144" i="10"/>
  <c r="BF145" i="10"/>
  <c r="BF146" i="10"/>
  <c r="BF147" i="10"/>
  <c r="BF166" i="10"/>
  <c r="BF179" i="10"/>
  <c r="BF180" i="10"/>
  <c r="BF184" i="10"/>
  <c r="BF187" i="10"/>
  <c r="BF190" i="10"/>
  <c r="BF191" i="10"/>
  <c r="BF209" i="10"/>
  <c r="BF214" i="10"/>
  <c r="BF216" i="10"/>
  <c r="BF217" i="10"/>
  <c r="BF232" i="10"/>
  <c r="BF233" i="10"/>
  <c r="BF236" i="10"/>
  <c r="BF260" i="10"/>
  <c r="E85" i="10"/>
  <c r="F94" i="10"/>
  <c r="BF142" i="10"/>
  <c r="BF153" i="10"/>
  <c r="BF154" i="10"/>
  <c r="BF156" i="10"/>
  <c r="BF158" i="10"/>
  <c r="BF161" i="10"/>
  <c r="BF171" i="10"/>
  <c r="BF172" i="10"/>
  <c r="BF173" i="10"/>
  <c r="BF174" i="10"/>
  <c r="BF177" i="10"/>
  <c r="BF178" i="10"/>
  <c r="BF189" i="10"/>
  <c r="BF193" i="10"/>
  <c r="BF194" i="10"/>
  <c r="BF197" i="10"/>
  <c r="BF198" i="10"/>
  <c r="BF202" i="10"/>
  <c r="BF206" i="10"/>
  <c r="BF211" i="10"/>
  <c r="BF220" i="10"/>
  <c r="BF225" i="10"/>
  <c r="BF231" i="10"/>
  <c r="BF237" i="10"/>
  <c r="BF238" i="10"/>
  <c r="BF239" i="10"/>
  <c r="BF246" i="10"/>
  <c r="BF250" i="10"/>
  <c r="BF251" i="10"/>
  <c r="BF253" i="10"/>
  <c r="BF254" i="10"/>
  <c r="BF259" i="10"/>
  <c r="BF263" i="10"/>
  <c r="BF266" i="10"/>
  <c r="BF267" i="10"/>
  <c r="BF269" i="10"/>
  <c r="J91" i="10"/>
  <c r="BF148" i="10"/>
  <c r="BF151" i="10"/>
  <c r="BF155" i="10"/>
  <c r="BF157" i="10"/>
  <c r="BF160" i="10"/>
  <c r="BF162" i="10"/>
  <c r="BF164" i="10"/>
  <c r="BF165" i="10"/>
  <c r="BF167" i="10"/>
  <c r="BF169" i="10"/>
  <c r="BF170" i="10"/>
  <c r="BF175" i="10"/>
  <c r="BF182" i="10"/>
  <c r="BF183" i="10"/>
  <c r="BF185" i="10"/>
  <c r="BF186" i="10"/>
  <c r="BF188" i="10"/>
  <c r="BF192" i="10"/>
  <c r="BF195" i="10"/>
  <c r="BF196" i="10"/>
  <c r="BF199" i="10"/>
  <c r="BF200" i="10"/>
  <c r="BF201" i="10"/>
  <c r="BF203" i="10"/>
  <c r="BF204" i="10"/>
  <c r="BF205" i="10"/>
  <c r="BF207" i="10"/>
  <c r="BF219" i="10"/>
  <c r="BF224" i="10"/>
  <c r="BF226" i="10"/>
  <c r="BF228" i="10"/>
  <c r="BF229" i="10"/>
  <c r="BF230" i="10"/>
  <c r="BF234" i="10"/>
  <c r="BF244" i="10"/>
  <c r="BF245" i="10"/>
  <c r="BF247" i="10"/>
  <c r="BF249" i="10"/>
  <c r="BF256" i="10"/>
  <c r="BF257" i="10"/>
  <c r="BF258" i="10"/>
  <c r="BF268" i="10"/>
  <c r="J96" i="9"/>
  <c r="BF144" i="9"/>
  <c r="BF146" i="9"/>
  <c r="F95" i="9"/>
  <c r="F96" i="9"/>
  <c r="J123" i="9"/>
  <c r="BF133" i="9"/>
  <c r="BF135" i="9"/>
  <c r="BF136" i="9"/>
  <c r="BF139" i="9"/>
  <c r="BF140" i="9"/>
  <c r="BF141" i="9"/>
  <c r="BF145" i="9"/>
  <c r="BF150" i="9"/>
  <c r="BF153" i="9"/>
  <c r="E85" i="9"/>
  <c r="J95" i="9"/>
  <c r="BF131" i="9"/>
  <c r="BF132" i="9"/>
  <c r="BF134" i="9"/>
  <c r="BF137" i="9"/>
  <c r="BF142" i="9"/>
  <c r="BF148" i="9"/>
  <c r="BF149" i="9"/>
  <c r="BF152" i="9"/>
  <c r="E85" i="8"/>
  <c r="J95" i="8"/>
  <c r="BF136" i="8"/>
  <c r="BF137" i="8"/>
  <c r="BF147" i="8"/>
  <c r="BF155" i="8"/>
  <c r="BF157" i="8"/>
  <c r="BF158" i="8"/>
  <c r="F95" i="8"/>
  <c r="F96" i="8"/>
  <c r="J123" i="8"/>
  <c r="BF132" i="8"/>
  <c r="BF133" i="8"/>
  <c r="BF135" i="8"/>
  <c r="BF139" i="8"/>
  <c r="BF142" i="8"/>
  <c r="BF143" i="8"/>
  <c r="BF144" i="8"/>
  <c r="BF145" i="8"/>
  <c r="BF148" i="8"/>
  <c r="BF151" i="8"/>
  <c r="BF159" i="8"/>
  <c r="BF160" i="8"/>
  <c r="BF161" i="8"/>
  <c r="J96" i="8"/>
  <c r="BF131" i="8"/>
  <c r="BF134" i="8"/>
  <c r="BF140" i="8"/>
  <c r="BF141" i="8"/>
  <c r="BF149" i="8"/>
  <c r="BF150" i="8"/>
  <c r="BF153" i="8"/>
  <c r="BF154" i="8"/>
  <c r="J96" i="7"/>
  <c r="J124" i="7"/>
  <c r="BF131" i="7"/>
  <c r="BF160" i="7"/>
  <c r="BF163" i="7"/>
  <c r="BF164" i="7"/>
  <c r="BF168" i="7"/>
  <c r="BF169" i="7"/>
  <c r="BF170" i="7"/>
  <c r="BF179" i="7"/>
  <c r="E85" i="7"/>
  <c r="F125" i="7"/>
  <c r="BF132" i="7"/>
  <c r="BF143" i="7"/>
  <c r="BF144" i="7"/>
  <c r="BF145" i="7"/>
  <c r="BF150" i="7"/>
  <c r="BF155" i="7"/>
  <c r="BF174" i="7"/>
  <c r="BF175" i="7"/>
  <c r="BF180" i="7"/>
  <c r="J93" i="7"/>
  <c r="BF138" i="7"/>
  <c r="BF140" i="7"/>
  <c r="BF151" i="7"/>
  <c r="BF161" i="7"/>
  <c r="BF162" i="7"/>
  <c r="BF178" i="7"/>
  <c r="BF130" i="7"/>
  <c r="BF133" i="7"/>
  <c r="BF134" i="7"/>
  <c r="BF141" i="7"/>
  <c r="BF147" i="7"/>
  <c r="BF148" i="7"/>
  <c r="BF156" i="7"/>
  <c r="BF157" i="7"/>
  <c r="BF158" i="7"/>
  <c r="BF171" i="7"/>
  <c r="BF172" i="7"/>
  <c r="BF177" i="7"/>
  <c r="BF182" i="7"/>
  <c r="BF183" i="7"/>
  <c r="BF184" i="7"/>
  <c r="BF185" i="7"/>
  <c r="F95" i="7"/>
  <c r="BF135" i="7"/>
  <c r="BF136" i="7"/>
  <c r="BF137" i="7"/>
  <c r="BF142" i="7"/>
  <c r="BF146" i="7"/>
  <c r="BF149" i="7"/>
  <c r="BF152" i="7"/>
  <c r="BF153" i="7"/>
  <c r="BF154" i="7"/>
  <c r="BF165" i="7"/>
  <c r="BF166" i="7"/>
  <c r="BF167" i="7"/>
  <c r="BF176" i="7"/>
  <c r="BF181" i="7"/>
  <c r="F95" i="6"/>
  <c r="J125" i="6"/>
  <c r="BF130" i="6"/>
  <c r="BF131" i="6"/>
  <c r="BF132" i="6"/>
  <c r="BF136" i="6"/>
  <c r="BF137" i="6"/>
  <c r="BF138" i="6"/>
  <c r="BF146" i="6"/>
  <c r="BF153" i="6"/>
  <c r="BF160" i="6"/>
  <c r="E114" i="6"/>
  <c r="BF143" i="6"/>
  <c r="BF147" i="6"/>
  <c r="BF165" i="6"/>
  <c r="BF168" i="6"/>
  <c r="BF171" i="6"/>
  <c r="BF177" i="6"/>
  <c r="J93" i="6"/>
  <c r="F96" i="6"/>
  <c r="BF134" i="6"/>
  <c r="BF141" i="6"/>
  <c r="BF142" i="6"/>
  <c r="BF149" i="6"/>
  <c r="BF150" i="6"/>
  <c r="BF154" i="6"/>
  <c r="BF155" i="6"/>
  <c r="BF157" i="6"/>
  <c r="BF162" i="6"/>
  <c r="BF163" i="6"/>
  <c r="BF166" i="6"/>
  <c r="BF167" i="6"/>
  <c r="BF169" i="6"/>
  <c r="BF176" i="6"/>
  <c r="J95" i="6"/>
  <c r="BF133" i="6"/>
  <c r="BF135" i="6"/>
  <c r="BF139" i="6"/>
  <c r="BF140" i="6"/>
  <c r="BF144" i="6"/>
  <c r="BF145" i="6"/>
  <c r="BF148" i="6"/>
  <c r="BF152" i="6"/>
  <c r="BF156" i="6"/>
  <c r="BF158" i="6"/>
  <c r="BF159" i="6"/>
  <c r="BF164" i="6"/>
  <c r="BF172" i="6"/>
  <c r="BF173" i="6"/>
  <c r="BF174" i="6"/>
  <c r="BF175" i="6"/>
  <c r="BF178" i="6"/>
  <c r="J144" i="4"/>
  <c r="J103" i="4"/>
  <c r="J96" i="5"/>
  <c r="J122" i="5"/>
  <c r="BF139" i="5"/>
  <c r="BF160" i="5"/>
  <c r="F96" i="5"/>
  <c r="BF130" i="5"/>
  <c r="BF138" i="5"/>
  <c r="BF151" i="5"/>
  <c r="BF153" i="5"/>
  <c r="E85" i="5"/>
  <c r="F95" i="5"/>
  <c r="J124" i="5"/>
  <c r="BF135" i="5"/>
  <c r="BF136" i="5"/>
  <c r="BF137" i="5"/>
  <c r="BF140" i="5"/>
  <c r="BF141" i="5"/>
  <c r="BF147" i="5"/>
  <c r="BF149" i="5"/>
  <c r="BF152" i="5"/>
  <c r="BF155" i="5"/>
  <c r="BF158" i="5"/>
  <c r="BF162" i="5"/>
  <c r="BF163" i="5"/>
  <c r="BF167" i="5"/>
  <c r="BF131" i="5"/>
  <c r="BF132" i="5"/>
  <c r="BF133" i="5"/>
  <c r="BF134" i="5"/>
  <c r="BF143" i="5"/>
  <c r="BF144" i="5"/>
  <c r="BF145" i="5"/>
  <c r="BF146" i="5"/>
  <c r="BF148" i="5"/>
  <c r="BF150" i="5"/>
  <c r="BF156" i="5"/>
  <c r="BF157" i="5"/>
  <c r="BF159" i="5"/>
  <c r="BF164" i="5"/>
  <c r="BF165" i="5"/>
  <c r="BF166" i="5"/>
  <c r="BF168" i="5"/>
  <c r="F95" i="4"/>
  <c r="BF138" i="4"/>
  <c r="BF142" i="4"/>
  <c r="BF149" i="4"/>
  <c r="BK143" i="3"/>
  <c r="J143" i="3"/>
  <c r="J101" i="3" s="1"/>
  <c r="J93" i="4"/>
  <c r="J96" i="4"/>
  <c r="J129" i="4"/>
  <c r="BF140" i="4"/>
  <c r="BF143" i="4"/>
  <c r="BF145" i="4"/>
  <c r="BF146" i="4"/>
  <c r="BF148" i="4"/>
  <c r="BF152" i="4"/>
  <c r="BF153" i="4"/>
  <c r="BF159" i="4"/>
  <c r="BF160" i="4"/>
  <c r="BF163" i="4"/>
  <c r="BF164" i="4"/>
  <c r="BF165" i="4"/>
  <c r="E119" i="4"/>
  <c r="F130" i="4"/>
  <c r="BF134" i="4"/>
  <c r="BF137" i="4"/>
  <c r="BF139" i="4"/>
  <c r="BF141" i="4"/>
  <c r="BF157" i="4"/>
  <c r="BF158" i="4"/>
  <c r="BF161" i="4"/>
  <c r="BF162" i="4"/>
  <c r="BF168" i="4"/>
  <c r="BF169" i="4"/>
  <c r="BF170" i="4"/>
  <c r="BF171" i="4"/>
  <c r="BF172" i="4"/>
  <c r="BF174" i="4"/>
  <c r="BF175" i="4"/>
  <c r="BF177" i="4"/>
  <c r="BF178" i="4"/>
  <c r="BF147" i="4"/>
  <c r="BF150" i="4"/>
  <c r="BF151" i="4"/>
  <c r="BF154" i="4"/>
  <c r="BF166" i="4"/>
  <c r="BF183" i="4"/>
  <c r="BF181" i="4"/>
  <c r="BF184" i="4"/>
  <c r="BF185" i="4"/>
  <c r="BF186" i="4"/>
  <c r="BF182" i="4"/>
  <c r="BF180" i="4"/>
  <c r="BF145" i="3"/>
  <c r="J93" i="3"/>
  <c r="F96" i="3"/>
  <c r="BF149" i="3"/>
  <c r="BF150" i="3"/>
  <c r="BF153" i="3"/>
  <c r="BF165" i="3"/>
  <c r="BF173" i="3"/>
  <c r="BF175" i="3"/>
  <c r="BF191" i="3"/>
  <c r="BF203" i="3"/>
  <c r="BF204" i="3"/>
  <c r="E85" i="3"/>
  <c r="BF146" i="3"/>
  <c r="BF147" i="3"/>
  <c r="BF148" i="3"/>
  <c r="BF151" i="3"/>
  <c r="BF152" i="3"/>
  <c r="BF154" i="3"/>
  <c r="BF155" i="3"/>
  <c r="BF156" i="3"/>
  <c r="BF157" i="3"/>
  <c r="BF159" i="3"/>
  <c r="BF160" i="3"/>
  <c r="BF161" i="3"/>
  <c r="BF162" i="3"/>
  <c r="BF167" i="3"/>
  <c r="BF170" i="3"/>
  <c r="BF172" i="3"/>
  <c r="BF192" i="3"/>
  <c r="BF196" i="3"/>
  <c r="BF198" i="3"/>
  <c r="BF213" i="3"/>
  <c r="BF215" i="3"/>
  <c r="BF219" i="3"/>
  <c r="BF228" i="3"/>
  <c r="BF171" i="3"/>
  <c r="BF222" i="3"/>
  <c r="BF224" i="3"/>
  <c r="BF227" i="3"/>
  <c r="BF164" i="3"/>
  <c r="BF176" i="3"/>
  <c r="BF177" i="3"/>
  <c r="BF182" i="3"/>
  <c r="BF184" i="3"/>
  <c r="BF185" i="3"/>
  <c r="BF194" i="3"/>
  <c r="BF195" i="3"/>
  <c r="BF216" i="3"/>
  <c r="BF220" i="3"/>
  <c r="BF231" i="3"/>
  <c r="BF232" i="3"/>
  <c r="BF233" i="3"/>
  <c r="BF163" i="3"/>
  <c r="BF169" i="3"/>
  <c r="BF174" i="3"/>
  <c r="BF178" i="3"/>
  <c r="BF179" i="3"/>
  <c r="BF180" i="3"/>
  <c r="BF183" i="3"/>
  <c r="BF186" i="3"/>
  <c r="BF188" i="3"/>
  <c r="BF197" i="3"/>
  <c r="BF200" i="3"/>
  <c r="BF201" i="3"/>
  <c r="BF202" i="3"/>
  <c r="BF206" i="3"/>
  <c r="BF207" i="3"/>
  <c r="BF208" i="3"/>
  <c r="BF209" i="3"/>
  <c r="BF210" i="3"/>
  <c r="BF211" i="3"/>
  <c r="BF212" i="3"/>
  <c r="BF217" i="3"/>
  <c r="BF221" i="3"/>
  <c r="BF230" i="3"/>
  <c r="F94" i="2"/>
  <c r="BF160" i="2"/>
  <c r="BF161" i="2"/>
  <c r="BF167" i="2"/>
  <c r="BF169" i="2"/>
  <c r="BF170" i="2"/>
  <c r="BF174" i="2"/>
  <c r="BF201" i="2"/>
  <c r="BF206" i="2"/>
  <c r="BF207" i="2"/>
  <c r="BF211" i="2"/>
  <c r="E85" i="2"/>
  <c r="J91" i="2"/>
  <c r="BF149" i="2"/>
  <c r="BF152" i="2"/>
  <c r="BF156" i="2"/>
  <c r="BF157" i="2"/>
  <c r="BF159" i="2"/>
  <c r="BF168" i="2"/>
  <c r="BF180" i="2"/>
  <c r="BF181" i="2"/>
  <c r="BF182" i="2"/>
  <c r="BF183" i="2"/>
  <c r="BF186" i="2"/>
  <c r="BF190" i="2"/>
  <c r="BF193" i="2"/>
  <c r="BF194" i="2"/>
  <c r="BF195" i="2"/>
  <c r="BF196" i="2"/>
  <c r="BF199" i="2"/>
  <c r="BF202" i="2"/>
  <c r="BF203" i="2"/>
  <c r="BF205" i="2"/>
  <c r="BF215" i="2"/>
  <c r="BF218" i="2"/>
  <c r="BF223" i="2"/>
  <c r="BF226" i="2"/>
  <c r="BF228" i="2"/>
  <c r="BF232" i="2"/>
  <c r="BF233" i="2"/>
  <c r="BF235" i="2"/>
  <c r="BF237" i="2"/>
  <c r="BF238" i="2"/>
  <c r="BF240" i="2"/>
  <c r="BF246" i="2"/>
  <c r="BF247" i="2"/>
  <c r="BF249" i="2"/>
  <c r="BF250" i="2"/>
  <c r="BF254" i="2"/>
  <c r="BF255" i="2"/>
  <c r="BF290" i="2"/>
  <c r="BF293" i="2"/>
  <c r="BF294" i="2"/>
  <c r="BF295" i="2"/>
  <c r="BF297" i="2"/>
  <c r="BF298" i="2"/>
  <c r="BF299" i="2"/>
  <c r="BF300" i="2"/>
  <c r="BF301" i="2"/>
  <c r="BF303" i="2"/>
  <c r="BF304" i="2"/>
  <c r="BF306" i="2"/>
  <c r="BF308" i="2"/>
  <c r="BF309" i="2"/>
  <c r="BF313" i="2"/>
  <c r="BF316" i="2"/>
  <c r="BF318" i="2"/>
  <c r="AZ96" i="1"/>
  <c r="BF172" i="2"/>
  <c r="BF189" i="2"/>
  <c r="BF212" i="2"/>
  <c r="BF213" i="2"/>
  <c r="BF220" i="2"/>
  <c r="BF230" i="2"/>
  <c r="BF234" i="2"/>
  <c r="BF236" i="2"/>
  <c r="BF239" i="2"/>
  <c r="BF311" i="2"/>
  <c r="BF319" i="2"/>
  <c r="BB96" i="1"/>
  <c r="BC96" i="1"/>
  <c r="BF148" i="2"/>
  <c r="BF153" i="2"/>
  <c r="BF154" i="2"/>
  <c r="BF163" i="2"/>
  <c r="BF165" i="2"/>
  <c r="BF171" i="2"/>
  <c r="BF177" i="2"/>
  <c r="BF178" i="2"/>
  <c r="BF179" i="2"/>
  <c r="BF184" i="2"/>
  <c r="BF188" i="2"/>
  <c r="BF192" i="2"/>
  <c r="BF197" i="2"/>
  <c r="BF208" i="2"/>
  <c r="BF210" i="2"/>
  <c r="BF217" i="2"/>
  <c r="BF222" i="2"/>
  <c r="BF224" i="2"/>
  <c r="BF225" i="2"/>
  <c r="BF227" i="2"/>
  <c r="BF229" i="2"/>
  <c r="BF231" i="2"/>
  <c r="BF242" i="2"/>
  <c r="BF245" i="2"/>
  <c r="BF248" i="2"/>
  <c r="BF251" i="2"/>
  <c r="BF253" i="2"/>
  <c r="BF257" i="2"/>
  <c r="BF258" i="2"/>
  <c r="BF259" i="2"/>
  <c r="BF260" i="2"/>
  <c r="BF261" i="2"/>
  <c r="BF263" i="2"/>
  <c r="BF265" i="2"/>
  <c r="BF267" i="2"/>
  <c r="BF268" i="2"/>
  <c r="BF269" i="2"/>
  <c r="BF270" i="2"/>
  <c r="BF271" i="2"/>
  <c r="BF272" i="2"/>
  <c r="BF273" i="2"/>
  <c r="BF274" i="2"/>
  <c r="BF276" i="2"/>
  <c r="BF277" i="2"/>
  <c r="BF278" i="2"/>
  <c r="BF279" i="2"/>
  <c r="BF280" i="2"/>
  <c r="BF281" i="2"/>
  <c r="BF282" i="2"/>
  <c r="BF283" i="2"/>
  <c r="BF284" i="2"/>
  <c r="BF286" i="2"/>
  <c r="AV96" i="1"/>
  <c r="BF150" i="2"/>
  <c r="BF151" i="2"/>
  <c r="BF155" i="2"/>
  <c r="BF164" i="2"/>
  <c r="BF166" i="2"/>
  <c r="BF176" i="2"/>
  <c r="BF185" i="2"/>
  <c r="BF187" i="2"/>
  <c r="BF191" i="2"/>
  <c r="BF200" i="2"/>
  <c r="BF204" i="2"/>
  <c r="BF209" i="2"/>
  <c r="BF214" i="2"/>
  <c r="BF216" i="2"/>
  <c r="BF219" i="2"/>
  <c r="BF221" i="2"/>
  <c r="BF287" i="2"/>
  <c r="BF289" i="2"/>
  <c r="BF291" i="2"/>
  <c r="BF292" i="2"/>
  <c r="BF307" i="2"/>
  <c r="BF312" i="2"/>
  <c r="BD96" i="1"/>
  <c r="F37" i="3"/>
  <c r="AZ98" i="1"/>
  <c r="F40" i="4"/>
  <c r="BC99" i="1" s="1"/>
  <c r="F39" i="5"/>
  <c r="BB100" i="1" s="1"/>
  <c r="F39" i="6"/>
  <c r="BB101" i="1" s="1"/>
  <c r="F39" i="8"/>
  <c r="BB103" i="1"/>
  <c r="F41" i="9"/>
  <c r="BD104" i="1"/>
  <c r="F39" i="10"/>
  <c r="BD105" i="1"/>
  <c r="F39" i="13"/>
  <c r="BD108" i="1"/>
  <c r="F39" i="14"/>
  <c r="BD109" i="1"/>
  <c r="F38" i="16"/>
  <c r="BC111" i="1" s="1"/>
  <c r="F38" i="17"/>
  <c r="BC112" i="1" s="1"/>
  <c r="F40" i="3"/>
  <c r="BC98" i="1" s="1"/>
  <c r="F41" i="6"/>
  <c r="BD101" i="1" s="1"/>
  <c r="F37" i="9"/>
  <c r="AZ104" i="1"/>
  <c r="F39" i="11"/>
  <c r="BD106" i="1" s="1"/>
  <c r="F37" i="12"/>
  <c r="BB107" i="1" s="1"/>
  <c r="F37" i="15"/>
  <c r="BB110" i="1"/>
  <c r="F39" i="18"/>
  <c r="BD113" i="1"/>
  <c r="F41" i="3"/>
  <c r="BD98" i="1"/>
  <c r="F37" i="5"/>
  <c r="AZ100" i="1"/>
  <c r="F41" i="5"/>
  <c r="BD100" i="1"/>
  <c r="F37" i="7"/>
  <c r="AZ102" i="1" s="1"/>
  <c r="F40" i="9"/>
  <c r="BC104" i="1"/>
  <c r="F38" i="10"/>
  <c r="BC105" i="1" s="1"/>
  <c r="F37" i="13"/>
  <c r="BB108" i="1" s="1"/>
  <c r="F38" i="14"/>
  <c r="BC109" i="1" s="1"/>
  <c r="F37" i="16"/>
  <c r="BB111" i="1"/>
  <c r="J35" i="17"/>
  <c r="AV112" i="1" s="1"/>
  <c r="F39" i="3"/>
  <c r="BB98" i="1"/>
  <c r="F37" i="4"/>
  <c r="AZ99" i="1"/>
  <c r="F40" i="5"/>
  <c r="BC100" i="1"/>
  <c r="J37" i="6"/>
  <c r="AV101" i="1"/>
  <c r="F40" i="8"/>
  <c r="BC103" i="1"/>
  <c r="J37" i="9"/>
  <c r="AV104" i="1" s="1"/>
  <c r="F35" i="10"/>
  <c r="AZ105" i="1" s="1"/>
  <c r="J35" i="13"/>
  <c r="AV108" i="1"/>
  <c r="F35" i="14"/>
  <c r="AZ109" i="1" s="1"/>
  <c r="F35" i="16"/>
  <c r="AZ111" i="1" s="1"/>
  <c r="F35" i="18"/>
  <c r="AZ113" i="1" s="1"/>
  <c r="F37" i="8"/>
  <c r="AZ103" i="1" s="1"/>
  <c r="J35" i="10"/>
  <c r="AV105" i="1"/>
  <c r="F38" i="13"/>
  <c r="BC108" i="1"/>
  <c r="J35" i="16"/>
  <c r="AV111" i="1"/>
  <c r="F37" i="18"/>
  <c r="BB113" i="1"/>
  <c r="F40" i="7"/>
  <c r="BC102" i="1"/>
  <c r="F37" i="11"/>
  <c r="BB106" i="1" s="1"/>
  <c r="F35" i="13"/>
  <c r="AZ108" i="1" s="1"/>
  <c r="F37" i="14"/>
  <c r="BB109" i="1" s="1"/>
  <c r="F37" i="17"/>
  <c r="BB112" i="1"/>
  <c r="J37" i="4"/>
  <c r="AV99" i="1" s="1"/>
  <c r="F37" i="6"/>
  <c r="AZ101" i="1" s="1"/>
  <c r="F41" i="8"/>
  <c r="BD103" i="1" s="1"/>
  <c r="F38" i="11"/>
  <c r="BC106" i="1"/>
  <c r="F35" i="12"/>
  <c r="AZ107" i="1"/>
  <c r="F39" i="15"/>
  <c r="BD110" i="1"/>
  <c r="J35" i="18"/>
  <c r="AV113" i="1"/>
  <c r="F39" i="4"/>
  <c r="BB99" i="1"/>
  <c r="J37" i="7"/>
  <c r="AV102" i="1" s="1"/>
  <c r="F37" i="10"/>
  <c r="BB105" i="1" s="1"/>
  <c r="J35" i="14"/>
  <c r="AV109" i="1" s="1"/>
  <c r="F39" i="16"/>
  <c r="BD111" i="1" s="1"/>
  <c r="F38" i="18"/>
  <c r="BC113" i="1"/>
  <c r="F41" i="7"/>
  <c r="BD102" i="1" s="1"/>
  <c r="J35" i="12"/>
  <c r="AV107" i="1" s="1"/>
  <c r="F38" i="15"/>
  <c r="BC110" i="1"/>
  <c r="AS95" i="1"/>
  <c r="AS94" i="1"/>
  <c r="J37" i="3"/>
  <c r="AV98" i="1"/>
  <c r="F41" i="4"/>
  <c r="BD99" i="1"/>
  <c r="J37" i="5"/>
  <c r="AV100" i="1"/>
  <c r="F40" i="6"/>
  <c r="BC101" i="1"/>
  <c r="J37" i="8"/>
  <c r="AV103" i="1"/>
  <c r="F39" i="9"/>
  <c r="BB104" i="1" s="1"/>
  <c r="F35" i="11"/>
  <c r="AZ106" i="1" s="1"/>
  <c r="F39" i="12"/>
  <c r="BD107" i="1" s="1"/>
  <c r="J35" i="15"/>
  <c r="AV110" i="1" s="1"/>
  <c r="F39" i="17"/>
  <c r="BD112" i="1"/>
  <c r="F39" i="7"/>
  <c r="BB102" i="1"/>
  <c r="J35" i="11"/>
  <c r="AV106" i="1"/>
  <c r="F38" i="12"/>
  <c r="BC107" i="1"/>
  <c r="F35" i="15"/>
  <c r="AZ110" i="1"/>
  <c r="F35" i="17"/>
  <c r="AZ112" i="1" s="1"/>
  <c r="R129" i="11" l="1"/>
  <c r="R128" i="11" s="1"/>
  <c r="P189" i="3"/>
  <c r="P187" i="16"/>
  <c r="T138" i="13"/>
  <c r="P243" i="2"/>
  <c r="BK129" i="9"/>
  <c r="J129" i="9" s="1"/>
  <c r="J34" i="9" s="1"/>
  <c r="R170" i="14"/>
  <c r="R212" i="10"/>
  <c r="BK143" i="12"/>
  <c r="T212" i="10"/>
  <c r="BK155" i="4"/>
  <c r="P136" i="16"/>
  <c r="P128" i="11"/>
  <c r="AU106" i="1" s="1"/>
  <c r="P143" i="3"/>
  <c r="P142" i="3" s="1"/>
  <c r="AU98" i="1" s="1"/>
  <c r="T142" i="17"/>
  <c r="T141" i="17" s="1"/>
  <c r="BK153" i="11"/>
  <c r="J153" i="11" s="1"/>
  <c r="J104" i="11" s="1"/>
  <c r="BK215" i="17"/>
  <c r="J215" i="17" s="1"/>
  <c r="J108" i="17" s="1"/>
  <c r="T187" i="16"/>
  <c r="T129" i="9"/>
  <c r="BK170" i="13"/>
  <c r="J170" i="13" s="1"/>
  <c r="J106" i="13" s="1"/>
  <c r="P212" i="10"/>
  <c r="T146" i="2"/>
  <c r="T145" i="2" s="1"/>
  <c r="T137" i="14"/>
  <c r="BK129" i="11"/>
  <c r="J129" i="11" s="1"/>
  <c r="J99" i="11" s="1"/>
  <c r="BK128" i="5"/>
  <c r="J128" i="5" s="1"/>
  <c r="J100" i="5" s="1"/>
  <c r="BK170" i="14"/>
  <c r="J170" i="14"/>
  <c r="J106" i="14" s="1"/>
  <c r="BK128" i="6"/>
  <c r="J128" i="6" s="1"/>
  <c r="J34" i="6" s="1"/>
  <c r="AG101" i="1" s="1"/>
  <c r="AN101" i="1" s="1"/>
  <c r="R129" i="9"/>
  <c r="T215" i="17"/>
  <c r="R189" i="3"/>
  <c r="P135" i="16"/>
  <c r="AU111" i="1" s="1"/>
  <c r="R135" i="18"/>
  <c r="R243" i="2"/>
  <c r="R145" i="2" s="1"/>
  <c r="R136" i="16"/>
  <c r="R135" i="16"/>
  <c r="T143" i="12"/>
  <c r="R142" i="17"/>
  <c r="R138" i="14"/>
  <c r="R137" i="14"/>
  <c r="R129" i="8"/>
  <c r="R175" i="18"/>
  <c r="P135" i="18"/>
  <c r="P142" i="17"/>
  <c r="P141" i="17" s="1"/>
  <c r="AU112" i="1" s="1"/>
  <c r="P138" i="13"/>
  <c r="P137" i="13" s="1"/>
  <c r="AU108" i="1" s="1"/>
  <c r="T129" i="11"/>
  <c r="T128" i="11"/>
  <c r="P129" i="8"/>
  <c r="AU103" i="1" s="1"/>
  <c r="T189" i="3"/>
  <c r="T142" i="3" s="1"/>
  <c r="T128" i="7"/>
  <c r="T140" i="10"/>
  <c r="T139" i="10" s="1"/>
  <c r="R155" i="4"/>
  <c r="R133" i="4"/>
  <c r="BK146" i="2"/>
  <c r="T263" i="12"/>
  <c r="R140" i="10"/>
  <c r="R139" i="10" s="1"/>
  <c r="T175" i="18"/>
  <c r="T134" i="18" s="1"/>
  <c r="R215" i="17"/>
  <c r="T128" i="5"/>
  <c r="T135" i="4"/>
  <c r="R195" i="15"/>
  <c r="R135" i="15" s="1"/>
  <c r="P129" i="9"/>
  <c r="AU104" i="1"/>
  <c r="P195" i="15"/>
  <c r="P135" i="15" s="1"/>
  <c r="AU110" i="1" s="1"/>
  <c r="P128" i="6"/>
  <c r="AU101" i="1"/>
  <c r="T170" i="13"/>
  <c r="T137" i="13"/>
  <c r="P138" i="14"/>
  <c r="P128" i="7"/>
  <c r="AU102" i="1" s="1"/>
  <c r="BK179" i="15"/>
  <c r="J179" i="15" s="1"/>
  <c r="J104" i="15" s="1"/>
  <c r="P170" i="14"/>
  <c r="R146" i="2"/>
  <c r="P140" i="10"/>
  <c r="P139" i="10"/>
  <c r="AU105" i="1"/>
  <c r="T155" i="4"/>
  <c r="T128" i="6"/>
  <c r="P143" i="12"/>
  <c r="P142" i="12" s="1"/>
  <c r="AU107" i="1" s="1"/>
  <c r="P155" i="4"/>
  <c r="R143" i="3"/>
  <c r="P146" i="2"/>
  <c r="P145" i="2" s="1"/>
  <c r="AU96" i="1" s="1"/>
  <c r="P175" i="18"/>
  <c r="P215" i="17"/>
  <c r="T136" i="16"/>
  <c r="T135" i="16"/>
  <c r="T135" i="15"/>
  <c r="R263" i="12"/>
  <c r="R142" i="12" s="1"/>
  <c r="R128" i="7"/>
  <c r="P135" i="4"/>
  <c r="R128" i="5"/>
  <c r="R138" i="13"/>
  <c r="R137" i="13"/>
  <c r="BK140" i="10"/>
  <c r="J140" i="10"/>
  <c r="J99" i="10" s="1"/>
  <c r="BK243" i="2"/>
  <c r="J243" i="2"/>
  <c r="J107" i="2" s="1"/>
  <c r="BK189" i="3"/>
  <c r="J189" i="3"/>
  <c r="J108" i="3"/>
  <c r="BK225" i="3"/>
  <c r="J225" i="3" s="1"/>
  <c r="J116" i="3" s="1"/>
  <c r="BK129" i="8"/>
  <c r="J129" i="8"/>
  <c r="J100" i="8"/>
  <c r="BK198" i="13"/>
  <c r="J198" i="13"/>
  <c r="J113" i="13"/>
  <c r="BK212" i="10"/>
  <c r="J212" i="10"/>
  <c r="J106" i="10" s="1"/>
  <c r="BK195" i="15"/>
  <c r="J195" i="15" s="1"/>
  <c r="J107" i="15" s="1"/>
  <c r="BK136" i="16"/>
  <c r="J136" i="16" s="1"/>
  <c r="J99" i="16" s="1"/>
  <c r="BK171" i="15"/>
  <c r="J171" i="15"/>
  <c r="J101" i="15"/>
  <c r="BK263" i="12"/>
  <c r="J263" i="12"/>
  <c r="J108" i="12"/>
  <c r="BK138" i="14"/>
  <c r="J138" i="14" s="1"/>
  <c r="J99" i="14" s="1"/>
  <c r="BK142" i="17"/>
  <c r="J142" i="17"/>
  <c r="J99" i="17"/>
  <c r="BK135" i="18"/>
  <c r="BK134" i="18" s="1"/>
  <c r="J134" i="18" s="1"/>
  <c r="J98" i="18" s="1"/>
  <c r="J176" i="18"/>
  <c r="J107" i="18" s="1"/>
  <c r="BK187" i="16"/>
  <c r="J187" i="16" s="1"/>
  <c r="J105" i="16" s="1"/>
  <c r="BK199" i="18"/>
  <c r="J199" i="18"/>
  <c r="J111" i="18" s="1"/>
  <c r="BK314" i="2"/>
  <c r="J314" i="2" s="1"/>
  <c r="J121" i="2" s="1"/>
  <c r="BK138" i="13"/>
  <c r="J138" i="13"/>
  <c r="J99" i="13"/>
  <c r="BK198" i="14"/>
  <c r="J198" i="14" s="1"/>
  <c r="J113" i="14" s="1"/>
  <c r="BK128" i="7"/>
  <c r="J128" i="7"/>
  <c r="J100" i="7"/>
  <c r="BK297" i="12"/>
  <c r="J297" i="12" s="1"/>
  <c r="J117" i="12" s="1"/>
  <c r="BK141" i="17"/>
  <c r="J141" i="17"/>
  <c r="J98" i="17" s="1"/>
  <c r="J143" i="12"/>
  <c r="J99" i="12" s="1"/>
  <c r="BK128" i="11"/>
  <c r="J128" i="11" s="1"/>
  <c r="J98" i="11" s="1"/>
  <c r="AG104" i="1"/>
  <c r="J100" i="9"/>
  <c r="J36" i="2"/>
  <c r="AW96" i="1" s="1"/>
  <c r="AT96" i="1" s="1"/>
  <c r="J36" i="15"/>
  <c r="AW110" i="1"/>
  <c r="AT110" i="1" s="1"/>
  <c r="F38" i="5"/>
  <c r="BA100" i="1" s="1"/>
  <c r="J38" i="8"/>
  <c r="AW103" i="1"/>
  <c r="AT103" i="1" s="1"/>
  <c r="J36" i="12"/>
  <c r="AW107" i="1"/>
  <c r="AT107" i="1" s="1"/>
  <c r="F36" i="12"/>
  <c r="BA107" i="1" s="1"/>
  <c r="J34" i="5"/>
  <c r="AG100" i="1"/>
  <c r="J38" i="6"/>
  <c r="AW101" i="1" s="1"/>
  <c r="AT101" i="1" s="1"/>
  <c r="F38" i="9"/>
  <c r="BA104" i="1" s="1"/>
  <c r="J36" i="13"/>
  <c r="AW108" i="1" s="1"/>
  <c r="AT108" i="1" s="1"/>
  <c r="F36" i="17"/>
  <c r="BA112" i="1" s="1"/>
  <c r="F38" i="3"/>
  <c r="BA98" i="1"/>
  <c r="J38" i="7"/>
  <c r="AW102" i="1"/>
  <c r="AT102" i="1" s="1"/>
  <c r="F36" i="11"/>
  <c r="BA106" i="1" s="1"/>
  <c r="F36" i="15"/>
  <c r="BA110" i="1" s="1"/>
  <c r="J38" i="4"/>
  <c r="AW99" i="1"/>
  <c r="AT99" i="1"/>
  <c r="F38" i="6"/>
  <c r="BA101" i="1"/>
  <c r="BD97" i="1"/>
  <c r="AZ97" i="1"/>
  <c r="BC97" i="1"/>
  <c r="J36" i="10"/>
  <c r="AW105" i="1"/>
  <c r="AT105" i="1" s="1"/>
  <c r="J36" i="18"/>
  <c r="AW113" i="1"/>
  <c r="AT113" i="1"/>
  <c r="J36" i="11"/>
  <c r="AW106" i="1"/>
  <c r="AT106" i="1" s="1"/>
  <c r="J36" i="16"/>
  <c r="AW111" i="1"/>
  <c r="AT111" i="1" s="1"/>
  <c r="J38" i="3"/>
  <c r="AW98" i="1" s="1"/>
  <c r="AT98" i="1" s="1"/>
  <c r="BB97" i="1"/>
  <c r="AX97" i="1"/>
  <c r="F36" i="10"/>
  <c r="BA105" i="1"/>
  <c r="J38" i="9"/>
  <c r="AW104" i="1" s="1"/>
  <c r="AT104" i="1" s="1"/>
  <c r="AN104" i="1" s="1"/>
  <c r="F36" i="14"/>
  <c r="BA109" i="1" s="1"/>
  <c r="F36" i="2"/>
  <c r="BA96" i="1" s="1"/>
  <c r="F36" i="16"/>
  <c r="BA111" i="1" s="1"/>
  <c r="J38" i="5"/>
  <c r="AW100" i="1" s="1"/>
  <c r="AT100" i="1" s="1"/>
  <c r="F38" i="8"/>
  <c r="BA103" i="1" s="1"/>
  <c r="F36" i="13"/>
  <c r="BA108" i="1" s="1"/>
  <c r="J36" i="17"/>
  <c r="AW112" i="1"/>
  <c r="AT112" i="1" s="1"/>
  <c r="F38" i="4"/>
  <c r="BA99" i="1"/>
  <c r="F38" i="7"/>
  <c r="BA102" i="1" s="1"/>
  <c r="J36" i="14"/>
  <c r="AW109" i="1" s="1"/>
  <c r="AT109" i="1" s="1"/>
  <c r="F36" i="18"/>
  <c r="BA113" i="1" s="1"/>
  <c r="BK133" i="4" l="1"/>
  <c r="J133" i="4" s="1"/>
  <c r="J155" i="4"/>
  <c r="J104" i="4" s="1"/>
  <c r="R142" i="3"/>
  <c r="BK142" i="3"/>
  <c r="J142" i="3" s="1"/>
  <c r="J100" i="3" s="1"/>
  <c r="T133" i="4"/>
  <c r="P134" i="18"/>
  <c r="AU113" i="1" s="1"/>
  <c r="T142" i="12"/>
  <c r="BK145" i="2"/>
  <c r="J145" i="2"/>
  <c r="J98" i="2"/>
  <c r="P133" i="4"/>
  <c r="AU99" i="1" s="1"/>
  <c r="AU97" i="1" s="1"/>
  <c r="R134" i="18"/>
  <c r="P137" i="14"/>
  <c r="AU109" i="1" s="1"/>
  <c r="R141" i="17"/>
  <c r="J146" i="2"/>
  <c r="J99" i="2"/>
  <c r="BK142" i="12"/>
  <c r="J142" i="12" s="1"/>
  <c r="J32" i="12" s="1"/>
  <c r="AG107" i="1" s="1"/>
  <c r="BK137" i="14"/>
  <c r="J137" i="14"/>
  <c r="J98" i="14"/>
  <c r="BK135" i="15"/>
  <c r="J135" i="15" s="1"/>
  <c r="J98" i="15" s="1"/>
  <c r="BK135" i="16"/>
  <c r="J135" i="16" s="1"/>
  <c r="J98" i="16" s="1"/>
  <c r="BK137" i="13"/>
  <c r="J137" i="13" s="1"/>
  <c r="J98" i="13" s="1"/>
  <c r="J135" i="18"/>
  <c r="J99" i="18" s="1"/>
  <c r="J100" i="6"/>
  <c r="BK139" i="10"/>
  <c r="J139" i="10"/>
  <c r="J98" i="10" s="1"/>
  <c r="J43" i="9"/>
  <c r="AN100" i="1"/>
  <c r="J43" i="6"/>
  <c r="J43" i="5"/>
  <c r="BD95" i="1"/>
  <c r="BD94" i="1"/>
  <c r="W33" i="1"/>
  <c r="BA97" i="1"/>
  <c r="AW97" i="1" s="1"/>
  <c r="AZ95" i="1"/>
  <c r="AZ94" i="1" s="1"/>
  <c r="W29" i="1" s="1"/>
  <c r="AV97" i="1"/>
  <c r="J32" i="11"/>
  <c r="AG106" i="1"/>
  <c r="AN106" i="1" s="1"/>
  <c r="BC95" i="1"/>
  <c r="BC94" i="1"/>
  <c r="AY94" i="1"/>
  <c r="J34" i="8"/>
  <c r="AG103" i="1" s="1"/>
  <c r="J34" i="7"/>
  <c r="AG102" i="1" s="1"/>
  <c r="AY97" i="1"/>
  <c r="J32" i="17"/>
  <c r="AG112" i="1"/>
  <c r="AN112" i="1" s="1"/>
  <c r="J32" i="18"/>
  <c r="AG113" i="1"/>
  <c r="J34" i="3"/>
  <c r="AG98" i="1" s="1"/>
  <c r="BB95" i="1"/>
  <c r="BB94" i="1" s="1"/>
  <c r="AX94" i="1" s="1"/>
  <c r="J34" i="4" l="1"/>
  <c r="J100" i="4"/>
  <c r="J41" i="18"/>
  <c r="J41" i="12"/>
  <c r="J43" i="8"/>
  <c r="J43" i="7"/>
  <c r="J98" i="12"/>
  <c r="J41" i="17"/>
  <c r="J41" i="11"/>
  <c r="J43" i="3"/>
  <c r="AN98" i="1"/>
  <c r="AN103" i="1"/>
  <c r="AN107" i="1"/>
  <c r="AN102" i="1"/>
  <c r="AN113" i="1"/>
  <c r="AY95" i="1"/>
  <c r="J32" i="15"/>
  <c r="AG110" i="1"/>
  <c r="AN110" i="1"/>
  <c r="J32" i="13"/>
  <c r="AG108" i="1"/>
  <c r="AN108" i="1" s="1"/>
  <c r="AX95" i="1"/>
  <c r="W31" i="1"/>
  <c r="AV94" i="1"/>
  <c r="AK29" i="1"/>
  <c r="AV95" i="1"/>
  <c r="J32" i="14"/>
  <c r="AG109" i="1"/>
  <c r="AN109" i="1"/>
  <c r="J32" i="2"/>
  <c r="AG96" i="1" s="1"/>
  <c r="BA95" i="1"/>
  <c r="BA94" i="1"/>
  <c r="W30" i="1"/>
  <c r="W32" i="1"/>
  <c r="J32" i="10"/>
  <c r="AG105" i="1"/>
  <c r="AN105" i="1" s="1"/>
  <c r="J32" i="16"/>
  <c r="AG111" i="1" s="1"/>
  <c r="AU95" i="1"/>
  <c r="AU94" i="1"/>
  <c r="AT97" i="1"/>
  <c r="AG99" i="1" l="1"/>
  <c r="J43" i="4"/>
  <c r="J41" i="2"/>
  <c r="J41" i="16"/>
  <c r="J41" i="14"/>
  <c r="J41" i="10"/>
  <c r="J41" i="15"/>
  <c r="J41" i="13"/>
  <c r="AN96" i="1"/>
  <c r="AN111" i="1"/>
  <c r="AW95" i="1"/>
  <c r="AT95" i="1" s="1"/>
  <c r="AW94" i="1"/>
  <c r="AK30" i="1" s="1"/>
  <c r="AN99" i="1" l="1"/>
  <c r="AG97" i="1"/>
  <c r="AT94" i="1"/>
  <c r="AN97" i="1" l="1"/>
  <c r="AG95" i="1"/>
  <c r="AG94" i="1" l="1"/>
  <c r="AN95" i="1"/>
  <c r="AK26" i="1" l="1"/>
  <c r="AK35" i="1" s="1"/>
  <c r="AN94" i="1"/>
</calcChain>
</file>

<file path=xl/sharedStrings.xml><?xml version="1.0" encoding="utf-8"?>
<sst xmlns="http://schemas.openxmlformats.org/spreadsheetml/2006/main" count="19749" uniqueCount="2845">
  <si>
    <t>Export Komplet</t>
  </si>
  <si>
    <t/>
  </si>
  <si>
    <t>2.0</t>
  </si>
  <si>
    <t>False</t>
  </si>
  <si>
    <t>{195dee86-823c-4082-8508-e908a80923c2}</t>
  </si>
  <si>
    <t>&gt;&gt;  skryté stĺpce  &lt;&lt;</t>
  </si>
  <si>
    <t>0,01</t>
  </si>
  <si>
    <t>23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</si>
  <si>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</si>
  <si>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</si>
  <si>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</si>
  <si>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</si>
  <si>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</si>
  <si>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</si>
  <si>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</si>
  <si>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Strelnica Štrky</t>
  </si>
  <si>
    <t>JKSO:</t>
  </si>
  <si>
    <t>ČS:</t>
  </si>
  <si>
    <t>Miesto:</t>
  </si>
  <si>
    <t xml:space="preserve"> </t>
  </si>
  <si>
    <t>Dátum:</t>
  </si>
  <si>
    <t>Objednávateľ:</t>
  </si>
  <si>
    <t>IČO:</t>
  </si>
  <si>
    <t>IČ DPH:</t>
  </si>
  <si>
    <t>Zhotoviteľ:</t>
  </si>
  <si>
    <t>Vyplň údaj</t>
  </si>
  <si>
    <t>Projektant: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</si>
  <si>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</si>
  <si>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</si>
  <si>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</si>
  <si>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</si>
  <si>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</si>
  <si>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</si>
  <si>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</si>
  <si>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</si>
  <si>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</si>
  <si>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</si>
  <si>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</si>
  <si>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</si>
  <si>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</si>
  <si>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</si>
  <si>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</si>
  <si>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</si>
  <si>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</si>
  <si>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</si>
  <si>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</si>
  <si>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</si>
  <si>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</si>
  <si>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</si>
  <si>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</si>
  <si>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</si>
  <si>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</si>
  <si>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</si>
  <si>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</si>
  <si>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</si>
  <si>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</si>
  <si>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</si>
  <si>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</si>
  <si>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</si>
  <si>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</si>
  <si>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</si>
  <si>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</si>
  <si>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</si>
  <si>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</si>
  <si>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</si>
  <si>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</si>
  <si>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</si>
  <si>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</si>
  <si>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</si>
  <si>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</si>
  <si>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</si>
  <si>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</si>
  <si>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</si>
  <si>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</si>
  <si>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04</t>
  </si>
  <si>
    <t>Modernizácia Národného streleckého centra štrky - Trnava</t>
  </si>
  <si>
    <t>STA</t>
  </si>
  <si>
    <t>1</t>
  </si>
  <si>
    <t>{8ced46bb-77c7-4aa2-b8df-589af5a97265}</t>
  </si>
  <si>
    <t>/</t>
  </si>
  <si>
    <t>SO 01</t>
  </si>
  <si>
    <t>Budova strelnice</t>
  </si>
  <si>
    <t>Časť</t>
  </si>
  <si>
    <t>2</t>
  </si>
  <si>
    <t>{867b4792-2e6c-4074-9f4b-a7f48b794e53}</t>
  </si>
  <si>
    <t>SO 02</t>
  </si>
  <si>
    <t>Prekryté strelište</t>
  </si>
  <si>
    <t>{07be17b2-f0ac-4ccc-a362-4f0151f1deac}</t>
  </si>
  <si>
    <t>01</t>
  </si>
  <si>
    <t>Stavebná časť</t>
  </si>
  <si>
    <t>3</t>
  </si>
  <si>
    <t>{b14b6699-43d2-4191-8e46-a39a2b20d6e7}</t>
  </si>
  <si>
    <t>02</t>
  </si>
  <si>
    <t>ZTI</t>
  </si>
  <si>
    <t>{28358184-5645-4404-b137-1af424fa3f16}</t>
  </si>
  <si>
    <t>03</t>
  </si>
  <si>
    <t>VZT</t>
  </si>
  <si>
    <t>{d0206012-d8db-4adb-bddb-d24866db3995}</t>
  </si>
  <si>
    <t>UK a CHLAD</t>
  </si>
  <si>
    <t>{a0901024-d6d8-4629-9d9c-5f4ed189a32c}</t>
  </si>
  <si>
    <t>05</t>
  </si>
  <si>
    <t>Elektro</t>
  </si>
  <si>
    <t>{3330fc5b-b742-4bf4-b6b5-fa802b8c7edb}</t>
  </si>
  <si>
    <t>06</t>
  </si>
  <si>
    <t>MaR</t>
  </si>
  <si>
    <t>{31f95412-4f09-4a3c-8e93-15db472c02d6}</t>
  </si>
  <si>
    <t>07</t>
  </si>
  <si>
    <t>sportova technologia</t>
  </si>
  <si>
    <t>{2e825a18-f22b-450e-90be-fd46411ab0d3}</t>
  </si>
  <si>
    <t>SO 03</t>
  </si>
  <si>
    <t>Gulové strelište</t>
  </si>
  <si>
    <t>{05ec7a03-3a66-47e3-bafa-692509d2c92b}</t>
  </si>
  <si>
    <t>SO 04</t>
  </si>
  <si>
    <t>Ochranný val</t>
  </si>
  <si>
    <t>{0c71e2d0-e800-494a-86b9-ef6ddfe276b5}</t>
  </si>
  <si>
    <t>SO 05, 06</t>
  </si>
  <si>
    <t>Kombinovaná strelnica pre trap a skeet</t>
  </si>
  <si>
    <t>{54f40ca5-6482-4d39-80f0-d91fed30c6f8}</t>
  </si>
  <si>
    <t>SO 07</t>
  </si>
  <si>
    <t>Šatne a sociálne zázemie</t>
  </si>
  <si>
    <t>{1cdc3611-6afa-4a67-87fa-355860cc4ece}</t>
  </si>
  <si>
    <t>SO 08</t>
  </si>
  <si>
    <t>{1de23ab8-21f7-4a31-82ba-55d3c7f36981}</t>
  </si>
  <si>
    <t>SO 09</t>
  </si>
  <si>
    <t>Olympijská batéria - existujúci trap</t>
  </si>
  <si>
    <t>{51720253-0a22-40f5-acca-51adb3c1ddd5}</t>
  </si>
  <si>
    <t>SO 10</t>
  </si>
  <si>
    <t>{0389aca8-e3d0-4e9b-9782-085e5d783d26}</t>
  </si>
  <si>
    <t>SO 11</t>
  </si>
  <si>
    <t>Sklad</t>
  </si>
  <si>
    <t>{46b6e871-ceae-4d33-a083-00e24ec00667}</t>
  </si>
  <si>
    <t>SO 12</t>
  </si>
  <si>
    <t>{194fa8d6-d654-4cd8-98d8-4bef55aebdc5}</t>
  </si>
  <si>
    <t>KRYCÍ LIST ROZPOČTU</t>
  </si>
  <si>
    <t>Objekt:</t>
  </si>
  <si>
    <t>04 - Modernizácia Národného streleckého centra štrky - Trnava</t>
  </si>
  <si>
    <t>Časť:</t>
  </si>
  <si>
    <t>SO 01 - Budova strelnice</t>
  </si>
  <si>
    <t>Trnava</t>
  </si>
  <si>
    <t>Strelecké centrum Trnava o.z.</t>
  </si>
  <si>
    <t>Ing. Gábor Csiba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</si>
  <si>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</si>
  <si>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</si>
  <si>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</si>
  <si>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</si>
  <si>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</si>
  <si>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</si>
  <si>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</si>
  <si>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</si>
  <si>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</si>
  <si>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5 - Komunikácie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</si>
  <si>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</si>
  <si>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</si>
  <si>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</si>
  <si>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</si>
  <si>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</si>
  <si>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</si>
  <si>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</si>
  <si>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721 - Zdravotechnika - vnútorná kanalizácia</t>
  </si>
  <si>
    <t xml:space="preserve">    731 - Ústredné kúrenie - kotolne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</si>
  <si>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</si>
  <si>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</si>
  <si>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</si>
  <si>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</si>
  <si>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775 - Podlahy vlysové a parketové</t>
  </si>
  <si>
    <t xml:space="preserve">    776 - Podlahy povlakové</t>
  </si>
  <si>
    <t xml:space="preserve">    781 - Obklady</t>
  </si>
  <si>
    <t xml:space="preserve">    784 - Maľby</t>
  </si>
  <si>
    <t>M - Práce a dodávky M</t>
  </si>
  <si>
    <t xml:space="preserve">    21-M - Elektromontáže</t>
  </si>
  <si>
    <t>VRN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</si>
  <si>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</si>
  <si>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</si>
  <si>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</si>
  <si>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</si>
  <si>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</si>
  <si>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</si>
  <si>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</si>
  <si>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</si>
  <si>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</si>
  <si>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</si>
  <si>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</si>
  <si>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</si>
  <si>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</si>
  <si>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</si>
  <si>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</si>
  <si>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</si>
  <si>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</si>
  <si>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113107111.S</t>
  </si>
  <si>
    <t>Odstránenie krytu v ploche do 200 m2 z kameniva ťaženého, hr. do 100 mm,  -0,16000t</t>
  </si>
  <si>
    <t>m2</t>
  </si>
  <si>
    <t>4</t>
  </si>
  <si>
    <t>-1229325204</t>
  </si>
  <si>
    <t>113107131.S</t>
  </si>
  <si>
    <t>Odstránenie krytu v ploche do 200 m2 z betónu prostého, hr. vrstvy do 150 mm,  -0,22500t</t>
  </si>
  <si>
    <t>-1908635950</t>
  </si>
  <si>
    <t>132211101.S</t>
  </si>
  <si>
    <t>Hĺbenie rýh šírky do 600 mm v  hornine tr.3 súdržných , nesúdržných ručne</t>
  </si>
  <si>
    <t>m3</t>
  </si>
  <si>
    <t>-430430455</t>
  </si>
  <si>
    <t>132211119.S</t>
  </si>
  <si>
    <t>Príplatok za lepivosť pri hĺbení rýh š do 600 mm ručným náradím v hornine tr. 3</t>
  </si>
  <si>
    <t>-408280357</t>
  </si>
  <si>
    <t>5</t>
  </si>
  <si>
    <t>162301101.S</t>
  </si>
  <si>
    <t>Vodorovné premiestnenie výkopku po spevnenej ceste z horniny tr.1-4, do 100 m3 na vzdialenosť do 500 m</t>
  </si>
  <si>
    <t>1495100565</t>
  </si>
  <si>
    <t>6</t>
  </si>
  <si>
    <t>167101101.S</t>
  </si>
  <si>
    <t>Nakladanie neuľahnutého výkopku z hornín tr.1-4 do 100 m3</t>
  </si>
  <si>
    <t>-1692033015</t>
  </si>
  <si>
    <t>7</t>
  </si>
  <si>
    <t>171201201.S</t>
  </si>
  <si>
    <t>Uloženie sypaniny na skládky do 100 m3 - na stavenisku</t>
  </si>
  <si>
    <t>-267056943</t>
  </si>
  <si>
    <t>8</t>
  </si>
  <si>
    <t>175101201.S</t>
  </si>
  <si>
    <t>Obsyp a lôžko pre drenáž z vhodných hornín 1 až 4 bez prehodenia sypaniny</t>
  </si>
  <si>
    <t>1336128060</t>
  </si>
  <si>
    <t>9</t>
  </si>
  <si>
    <t>M</t>
  </si>
  <si>
    <t>583410002600.S</t>
  </si>
  <si>
    <t>Kamenivo</t>
  </si>
  <si>
    <t>t</t>
  </si>
  <si>
    <t>685101904</t>
  </si>
  <si>
    <t>10</t>
  </si>
  <si>
    <t>181101102.S</t>
  </si>
  <si>
    <t>Úprava pláne v zárezoch v hornine 1-4 so zhutnením</t>
  </si>
  <si>
    <t>-1564702626</t>
  </si>
  <si>
    <t>Zakladanie</t>
  </si>
  <si>
    <t>11</t>
  </si>
  <si>
    <t>211971121.S</t>
  </si>
  <si>
    <t>Zhotovenie opláštenia výplne z geotextílie, v ryhe alebo v záreze pri rozvinutej šírke oplášt. od 0 do 2, 5 m</t>
  </si>
  <si>
    <t>1776570666</t>
  </si>
  <si>
    <t>12</t>
  </si>
  <si>
    <t>693110004500.S</t>
  </si>
  <si>
    <t>Geotextília polypropylénová netkaná</t>
  </si>
  <si>
    <t>-640999578</t>
  </si>
  <si>
    <t>13</t>
  </si>
  <si>
    <t>212755114.S</t>
  </si>
  <si>
    <t>Trativod z drenážnych rúrok bez lôžka, vnútorného priem. rúrok 100 mm</t>
  </si>
  <si>
    <t>m</t>
  </si>
  <si>
    <t>-199898756</t>
  </si>
  <si>
    <t>Zvislé a kompletné konštrukcie</t>
  </si>
  <si>
    <t>14</t>
  </si>
  <si>
    <t>310238211.S.1</t>
  </si>
  <si>
    <t>Zamurovanie otvoru s plochou nad 0.25 do 1 m2 v murive nadzákladného tehlami na maltu vápennocementovú vr kotvenia do exist. muriva</t>
  </si>
  <si>
    <t>-429784652</t>
  </si>
  <si>
    <t>15</t>
  </si>
  <si>
    <t>310239211.S.1</t>
  </si>
  <si>
    <t>Zamurovanie otvoru s plochou nad 1 do 4 m2 v murive nadzákladného tehlami na maltu vápennocementovú vr kotvenia do exist. muriva</t>
  </si>
  <si>
    <t>-984286530</t>
  </si>
  <si>
    <t>16</t>
  </si>
  <si>
    <t>317160143.S</t>
  </si>
  <si>
    <t>Keramický preklad nenosný šírky 140 mm, výšky 66 mm, dĺžky 1500 mm</t>
  </si>
  <si>
    <t>ks</t>
  </si>
  <si>
    <t>-1830370599</t>
  </si>
  <si>
    <t>17</t>
  </si>
  <si>
    <t>317160171.S</t>
  </si>
  <si>
    <t>Keramický preklad nenosný šírky 145 mm, výšky 71 mm, dĺžky 1000 mm</t>
  </si>
  <si>
    <t>952153255</t>
  </si>
  <si>
    <t>18</t>
  </si>
  <si>
    <t>317160172.S</t>
  </si>
  <si>
    <t>Keramický preklad nenosný šírky 145 mm, výšky 71 mm, dĺžky 1250 mm</t>
  </si>
  <si>
    <t>-1589725236</t>
  </si>
  <si>
    <t>19</t>
  </si>
  <si>
    <t>317160313.S</t>
  </si>
  <si>
    <t>Keramický preklad nosný šírky 70 mm, výšky 238 mm, dĺžky 1500 mm</t>
  </si>
  <si>
    <t>-1482220744</t>
  </si>
  <si>
    <t>20</t>
  </si>
  <si>
    <t>317160317.S</t>
  </si>
  <si>
    <t>Keramický preklad nosný šírky 70 mm, výšky 238 mm, dĺžky 2500 mm</t>
  </si>
  <si>
    <t>1219572795</t>
  </si>
  <si>
    <t>21</t>
  </si>
  <si>
    <t>340238252.S</t>
  </si>
  <si>
    <t>Zamurovanie otvorov plochy od 0,25 do 1 m2 z tehál pálených dierovaných nebrúsených hrúbky 100 mm</t>
  </si>
  <si>
    <t>-923405372</t>
  </si>
  <si>
    <t>22</t>
  </si>
  <si>
    <t>342240161.S</t>
  </si>
  <si>
    <t>Priečky z tehál pálených dierovaných brúsených na pero a drážku hrúbky 140 mm, na maltu pre tenké škáry</t>
  </si>
  <si>
    <t>-1335337363</t>
  </si>
  <si>
    <t>342948112.S</t>
  </si>
  <si>
    <t>Ukotvenie priečok k murovaným konštrukciám priskrutkovaním</t>
  </si>
  <si>
    <t>-907323856</t>
  </si>
  <si>
    <t>Komunikácie</t>
  </si>
  <si>
    <t>24</t>
  </si>
  <si>
    <t>596911141</t>
  </si>
  <si>
    <t>Spevnená plocha z betónovej dlažby vr. podkladných vrstiev š. 2m</t>
  </si>
  <si>
    <t>1924238378</t>
  </si>
  <si>
    <t>Úpravy povrchov, podlahy, osadenie</t>
  </si>
  <si>
    <t>25</t>
  </si>
  <si>
    <t>610991111.S</t>
  </si>
  <si>
    <t>Zakrývanie výplní vnútorných okenných otvorov</t>
  </si>
  <si>
    <t>-1039012078</t>
  </si>
  <si>
    <t>26</t>
  </si>
  <si>
    <t>611421321.S</t>
  </si>
  <si>
    <t>Oprava vnútorných omietok stropov železobetónových rovných, opravovaná plocha nad 10 do 30 % hladkých</t>
  </si>
  <si>
    <t>-86203883</t>
  </si>
  <si>
    <t>27</t>
  </si>
  <si>
    <t>611460207.S</t>
  </si>
  <si>
    <t>Vnútorná omietka stropov tenkovrstvová hr. do 3 mm - zjednocujúca povrchy</t>
  </si>
  <si>
    <t>-1603662747</t>
  </si>
  <si>
    <t>28</t>
  </si>
  <si>
    <t>612409991.S</t>
  </si>
  <si>
    <t>Začistenie omietok (s dodaním hmoty) okolo okien, dverí, podláh, obkladov atď.</t>
  </si>
  <si>
    <t>-915538945</t>
  </si>
  <si>
    <t>29</t>
  </si>
  <si>
    <t>612451071.S</t>
  </si>
  <si>
    <t>Vyspravenie povrchu vnútorných stien po otlčení obkladov</t>
  </si>
  <si>
    <t>-1853621151</t>
  </si>
  <si>
    <t>30</t>
  </si>
  <si>
    <t>612451320.S</t>
  </si>
  <si>
    <t>Oprava vnútorných omietok stien v množstve opravovanej plochy nad 10 do 30 % hladkých</t>
  </si>
  <si>
    <t>1837020020</t>
  </si>
  <si>
    <t>31</t>
  </si>
  <si>
    <t>612460124.S</t>
  </si>
  <si>
    <t>Príprava vnútorného podkladu stien penetráciou pod omietky a nátery</t>
  </si>
  <si>
    <t>-306944046</t>
  </si>
  <si>
    <t>32</t>
  </si>
  <si>
    <t>612460151.S</t>
  </si>
  <si>
    <t>Príprava vnútorného podkladu stien cementovým prednástrekom, hr. 3 mm</t>
  </si>
  <si>
    <t>-623202984</t>
  </si>
  <si>
    <t>33</t>
  </si>
  <si>
    <t>612460207.S</t>
  </si>
  <si>
    <t>Vnútorná omietka stien  tenkovrstvová hr. do 3 mm - zjednocujúca povrchy</t>
  </si>
  <si>
    <t>-1368303079</t>
  </si>
  <si>
    <t>34</t>
  </si>
  <si>
    <t>612460364.S</t>
  </si>
  <si>
    <t>Vnútorná omietka stien vápennocementová jednovrstvová, hr. 15 mm</t>
  </si>
  <si>
    <t>2106425102</t>
  </si>
  <si>
    <t>35</t>
  </si>
  <si>
    <t>620991121.S</t>
  </si>
  <si>
    <t>Zakrývanie výplní vonkajších otvorov s rámami a zárubňami</t>
  </si>
  <si>
    <t>-524338560</t>
  </si>
  <si>
    <t>36</t>
  </si>
  <si>
    <t>621461033.S</t>
  </si>
  <si>
    <t>Vonkajšia omietka podhľadov pastovitá silikátová roztieraná, hr. 2 mm</t>
  </si>
  <si>
    <t>-832429651</t>
  </si>
  <si>
    <t>37</t>
  </si>
  <si>
    <t>622454511.S</t>
  </si>
  <si>
    <t>Oprava vonk.omietok v množstve opravovanej plochy do 50% hladkých</t>
  </si>
  <si>
    <t>1652078403</t>
  </si>
  <si>
    <t>38</t>
  </si>
  <si>
    <t>622460126.S</t>
  </si>
  <si>
    <t>Príprava vonkajšieho podkladu stien penetráciou na nasiakavé alebo slabo nasiakavé podklady</t>
  </si>
  <si>
    <t>-1619253914</t>
  </si>
  <si>
    <t>39</t>
  </si>
  <si>
    <t>622461033.S</t>
  </si>
  <si>
    <t>Vonkajšia omietka stien pastovitá silikátová roztieraná, hr. 2 mm</t>
  </si>
  <si>
    <t>-1180766423</t>
  </si>
  <si>
    <t>40</t>
  </si>
  <si>
    <t>622461281.S</t>
  </si>
  <si>
    <t>Vonkajšia omietka stien pastovitá soklová</t>
  </si>
  <si>
    <t>1637759837</t>
  </si>
  <si>
    <t>41</t>
  </si>
  <si>
    <t>622473301.S</t>
  </si>
  <si>
    <t>Čistenie jestv. fasády a rímsy - ľahký stupeň znečistenia</t>
  </si>
  <si>
    <t>-1996887686</t>
  </si>
  <si>
    <t>42</t>
  </si>
  <si>
    <t>625250213.S.1</t>
  </si>
  <si>
    <t>Kontaktný zatepľovací systém z bieleho EPS hr. 150 mm, vrátane príslušenstva, systémové riešenie ETICS</t>
  </si>
  <si>
    <t>-817560970</t>
  </si>
  <si>
    <t>43</t>
  </si>
  <si>
    <t>625250313.S</t>
  </si>
  <si>
    <t>Kontaktný zatepľovací systém ostenia z bieleho EPS hr. 30 mm</t>
  </si>
  <si>
    <t>1469688603</t>
  </si>
  <si>
    <t>44</t>
  </si>
  <si>
    <t>625250548.S</t>
  </si>
  <si>
    <t>Kontaktný zatepľovací systém soklovej alebo vodou namáhanej časti hr. 100 mm, skrutkovacie kotvy</t>
  </si>
  <si>
    <t>-1235541578</t>
  </si>
  <si>
    <t>45</t>
  </si>
  <si>
    <t>629451112.S</t>
  </si>
  <si>
    <t>Vyrovnávacia vrstva z cementovej malty pod klampiarskymi prvkami šírky nad 150 do 300 mm</t>
  </si>
  <si>
    <t>20509736</t>
  </si>
  <si>
    <t>46</t>
  </si>
  <si>
    <t>631571001.S</t>
  </si>
  <si>
    <t>Násyp z kameniva- okapový chodník</t>
  </si>
  <si>
    <t>-247574177</t>
  </si>
  <si>
    <t>Ostatné konštrukcie a práce-búranie</t>
  </si>
  <si>
    <t>47</t>
  </si>
  <si>
    <t>764410850.S</t>
  </si>
  <si>
    <t>Demontáž oplechovania parapetov rš od 100 do 330 mm,  -0,00135t</t>
  </si>
  <si>
    <t>1638821642</t>
  </si>
  <si>
    <t>48</t>
  </si>
  <si>
    <t>766694980.S</t>
  </si>
  <si>
    <t>Demontáž parapetnej dosky drevenej šírky do 300 mm, dĺžky do 1600 mm, -0,003t</t>
  </si>
  <si>
    <t>-86102039</t>
  </si>
  <si>
    <t>49</t>
  </si>
  <si>
    <t>916561112.S</t>
  </si>
  <si>
    <t>Osadenie záhonového alebo parkového obrubníka betón.-zapustený, do lôžka z bet. pros. tr. C 16/20 s bočnou oporou vr. rezania, detailov napojení, ukončení</t>
  </si>
  <si>
    <t>1843858105</t>
  </si>
  <si>
    <t>50</t>
  </si>
  <si>
    <t>592170001800.S</t>
  </si>
  <si>
    <t>Obrubník parkový dl.1m</t>
  </si>
  <si>
    <t>-1387791827</t>
  </si>
  <si>
    <t>51</t>
  </si>
  <si>
    <t>918101112.S</t>
  </si>
  <si>
    <t>Lôžko pod obrubníky, krajníky alebo obruby z dlažobných kociek z betónu prostého tr. C 16/20</t>
  </si>
  <si>
    <t>824819388</t>
  </si>
  <si>
    <t>52</t>
  </si>
  <si>
    <t>941941041.S</t>
  </si>
  <si>
    <t>Montáž lešenia ľahkého pracovného radového s podlahami šírky nad 1,00 do 1,20 m, výšky do 10 m</t>
  </si>
  <si>
    <t>1614512552</t>
  </si>
  <si>
    <t>53</t>
  </si>
  <si>
    <t>941941291.S</t>
  </si>
  <si>
    <t>Príplatok za prvý a každý ďalší i začatý mesiac použitia lešenia ľahkého pracovného radového s podlahami šírky nad 1,00 do 1,20 m, výšky do 10 m</t>
  </si>
  <si>
    <t>-2034018954</t>
  </si>
  <si>
    <t>54</t>
  </si>
  <si>
    <t>941941841.S</t>
  </si>
  <si>
    <t>Demontáž lešenia ľahkého pracovného radového s podlahami šírky nad 1,00 do 1,20 m, výšky do 10 m</t>
  </si>
  <si>
    <t>-356223745</t>
  </si>
  <si>
    <t>55</t>
  </si>
  <si>
    <t>941955002.S</t>
  </si>
  <si>
    <t>Lešenie ľahké pracovné pomocné s výškou lešeňovej podlahy nad 1,20 do 1,90 m</t>
  </si>
  <si>
    <t>55589893</t>
  </si>
  <si>
    <t>56</t>
  </si>
  <si>
    <t>944944103.S</t>
  </si>
  <si>
    <t>Ochranná sieť na boku lešenia</t>
  </si>
  <si>
    <t>-1966324959</t>
  </si>
  <si>
    <t>57</t>
  </si>
  <si>
    <t>944944803.S</t>
  </si>
  <si>
    <t>Demontáž ochrannej siete na boku lešenia</t>
  </si>
  <si>
    <t>110684545</t>
  </si>
  <si>
    <t>58</t>
  </si>
  <si>
    <t>952901111.S</t>
  </si>
  <si>
    <t>Vyčistenie budov pri výške podlaží do 4 m</t>
  </si>
  <si>
    <t>428407888</t>
  </si>
  <si>
    <t>59</t>
  </si>
  <si>
    <t>959991021</t>
  </si>
  <si>
    <t>Stavebná pripravenosť pre profesie vrátane materiálu</t>
  </si>
  <si>
    <t>sub</t>
  </si>
  <si>
    <t>-1276886715</t>
  </si>
  <si>
    <t>60</t>
  </si>
  <si>
    <t>95999O005</t>
  </si>
  <si>
    <t>D+MT tmelenie  všetkých detailov v interiéri a exteriéri vrátane materiálu</t>
  </si>
  <si>
    <t>246693607</t>
  </si>
  <si>
    <t>61</t>
  </si>
  <si>
    <t>962031133.S</t>
  </si>
  <si>
    <t>Búranie priečok alebo vybúranie otvorov plochy nad 4 m2 z tehál pálených plných alebo dutých maloformátových na maltu vápennú alebo vápennocementovú hr. od 100 do 150 mm,  -0,261t</t>
  </si>
  <si>
    <t>-289271306</t>
  </si>
  <si>
    <t>62</t>
  </si>
  <si>
    <t>962032241.S</t>
  </si>
  <si>
    <t>Búranie muriva alebo vybúranie otvorov plochy nad 4 m2 nadzákladového z tehál pálených maloformátových alebo vápennopieskových, na maltu cementovú, -1,950 t</t>
  </si>
  <si>
    <t>2113611295</t>
  </si>
  <si>
    <t>63</t>
  </si>
  <si>
    <t>965044201.S</t>
  </si>
  <si>
    <t>Brúsenie existujúcich betónových podláh, zbrúsenie od lepidla, vyrovnanie nerovností -0,00600t</t>
  </si>
  <si>
    <t>-397313797</t>
  </si>
  <si>
    <t>64</t>
  </si>
  <si>
    <t>776511810.S</t>
  </si>
  <si>
    <t>Odstránenie povlakových podláh z nášľapnej plochy lepených bez podložky,  -0,00100t</t>
  </si>
  <si>
    <t>-360868956</t>
  </si>
  <si>
    <t>65</t>
  </si>
  <si>
    <t>965081712.S</t>
  </si>
  <si>
    <t>Búranie dlažieb, bez podklad. lôžka z xylolit., alebo keramických dlaždíc hr. do 10 mm,  -0,02000t</t>
  </si>
  <si>
    <t>-5446515</t>
  </si>
  <si>
    <t>66</t>
  </si>
  <si>
    <t>965081812.S</t>
  </si>
  <si>
    <t>Búranie dlažieb, z kamen., cement., terazzových, čadičových alebo keramických, hr. nad 10 mm,  -0,06500t</t>
  </si>
  <si>
    <t>-1389859477</t>
  </si>
  <si>
    <t>67</t>
  </si>
  <si>
    <t>967031132.S</t>
  </si>
  <si>
    <t>Prikresanie rovných ostení, bez odstupu, po hrubom vybúraní otvorov, v murive tehl. na maltu,  -0,05700t</t>
  </si>
  <si>
    <t>990875909</t>
  </si>
  <si>
    <t>68</t>
  </si>
  <si>
    <t>968061125.S</t>
  </si>
  <si>
    <t>Vyvesenie dreveného dverného krídla do suti plochy do 2 m2, -0,02400t</t>
  </si>
  <si>
    <t>1160930197</t>
  </si>
  <si>
    <t>69</t>
  </si>
  <si>
    <t>968072455.S</t>
  </si>
  <si>
    <t>Vybúranie kovových dverových zárubní plochy do 2 m2,  -0,07600t</t>
  </si>
  <si>
    <t>-2110943006</t>
  </si>
  <si>
    <t>70</t>
  </si>
  <si>
    <t>968072456.S</t>
  </si>
  <si>
    <t>Vybúranie kovových dverových zárubní plochy nad 2 m2,  -0,06300t</t>
  </si>
  <si>
    <t>1503216192</t>
  </si>
  <si>
    <t>71</t>
  </si>
  <si>
    <t>968072875.S</t>
  </si>
  <si>
    <t>Vybúranie a vybratie mreží plochy do 2 m2,  -0,00600t</t>
  </si>
  <si>
    <t>-897938463</t>
  </si>
  <si>
    <t>72</t>
  </si>
  <si>
    <t>968082354.S</t>
  </si>
  <si>
    <t>Vybúranie plastových rámov okien dvojitých, plochy do 1 m2,  -0,07400t</t>
  </si>
  <si>
    <t>446566992</t>
  </si>
  <si>
    <t>73</t>
  </si>
  <si>
    <t>968082355.S</t>
  </si>
  <si>
    <t>Vybúranie pôvodných výplní otvorov plastových , vyvesenie krídel vr. príslušenstva</t>
  </si>
  <si>
    <t>-1875306681</t>
  </si>
  <si>
    <t>74</t>
  </si>
  <si>
    <t>971033561.S</t>
  </si>
  <si>
    <t>Vybúranie otvorov v murive tehl. plochy do 1 m2 hr. do 600 mm,  -1,87500t</t>
  </si>
  <si>
    <t>-1092315553</t>
  </si>
  <si>
    <t>75</t>
  </si>
  <si>
    <t>971033631.S</t>
  </si>
  <si>
    <t>Vybúranie otvorov v murive tehl. plochy do 4 m2 hr. do 150 mm,  -0,27000t</t>
  </si>
  <si>
    <t>-216697082</t>
  </si>
  <si>
    <t>76</t>
  </si>
  <si>
    <t>971033651.S</t>
  </si>
  <si>
    <t>Vybúranie otvorov v murive tehl. plochy do 4 m2 hr. do 600 mm,  -1,87500t</t>
  </si>
  <si>
    <t>41791738</t>
  </si>
  <si>
    <t>77</t>
  </si>
  <si>
    <t>971055031</t>
  </si>
  <si>
    <t>Rezanie konštrukcií z tehlového muriva  hr. 350 mm</t>
  </si>
  <si>
    <t>-1977659156</t>
  </si>
  <si>
    <t>78</t>
  </si>
  <si>
    <t>978011141.S</t>
  </si>
  <si>
    <t>Otlčenie omietok stropov vnútorných vápenných alebo vápennocementových v rozsahu do 30 %,  -0,01000t</t>
  </si>
  <si>
    <t>1965822549</t>
  </si>
  <si>
    <t>79</t>
  </si>
  <si>
    <t>978013141.S</t>
  </si>
  <si>
    <t>Otlčenie omietok stien vnútorných vápenných alebo vápennocementových v rozsahu do 30 %,  -0,01000t</t>
  </si>
  <si>
    <t>-1276291818</t>
  </si>
  <si>
    <t>80</t>
  </si>
  <si>
    <t>978015261.S</t>
  </si>
  <si>
    <t>Otlčenie omietok vonkajších priečelí jednoduchých, s vyškriabaním škár, očistením muriva, v rozsahu do 50 %,  -0,02900t</t>
  </si>
  <si>
    <t>-282313349</t>
  </si>
  <si>
    <t>81</t>
  </si>
  <si>
    <t>978059531.S</t>
  </si>
  <si>
    <t>Odsekanie a odobratie obkladov stien z obkladačiek vnútorných vrátane podkladovej omietky nad 2 m2,  -0,06800t</t>
  </si>
  <si>
    <t>1771390167</t>
  </si>
  <si>
    <t>82</t>
  </si>
  <si>
    <t>978065021.S</t>
  </si>
  <si>
    <t>Odstránenie kontaktného zateplenia vrátane povrchovej úpravy  hrúbky  do 150 mm,  -0,01876t</t>
  </si>
  <si>
    <t>232481030</t>
  </si>
  <si>
    <t>83</t>
  </si>
  <si>
    <t>979081111.S</t>
  </si>
  <si>
    <t>Odvoz sutiny a vybúraných hmôt na skládku do 1 km</t>
  </si>
  <si>
    <t>650381713</t>
  </si>
  <si>
    <t>84</t>
  </si>
  <si>
    <t>979081121.S</t>
  </si>
  <si>
    <t>Odvoz sutiny a vybúraných hmôt na skládku za každý ďalší 1 km</t>
  </si>
  <si>
    <t>266193401</t>
  </si>
  <si>
    <t>85</t>
  </si>
  <si>
    <t>979082111.S</t>
  </si>
  <si>
    <t>Vnútrostavenisková doprava sutiny a vybúraných hmôt do 10 m</t>
  </si>
  <si>
    <t>-891180021</t>
  </si>
  <si>
    <t>86</t>
  </si>
  <si>
    <t>979082121.S</t>
  </si>
  <si>
    <t>Vnútrostavenisková doprava sutiny a vybúraných hmôt za každých ďalších 5 m</t>
  </si>
  <si>
    <t>680677786</t>
  </si>
  <si>
    <t>87</t>
  </si>
  <si>
    <t>979089012.S.1</t>
  </si>
  <si>
    <t>Poplatok za skládku</t>
  </si>
  <si>
    <t>-421805751</t>
  </si>
  <si>
    <t>88</t>
  </si>
  <si>
    <t>979089612.S</t>
  </si>
  <si>
    <t>Poplatok za skládku - iné odpady zo stavieb a demolácií (17 09), ostatné</t>
  </si>
  <si>
    <t>70661170</t>
  </si>
  <si>
    <t>99</t>
  </si>
  <si>
    <t>Presun hmôt HSV</t>
  </si>
  <si>
    <t>89</t>
  </si>
  <si>
    <t>999281111.S</t>
  </si>
  <si>
    <t>Presun hmôt pre opravy a údržbu objektov vrátane vonkajších plášťov výšky do 25 m</t>
  </si>
  <si>
    <t>1734357597</t>
  </si>
  <si>
    <t>PSV</t>
  </si>
  <si>
    <t>Práce a dodávky PSV</t>
  </si>
  <si>
    <t>711</t>
  </si>
  <si>
    <t>Izolácie proti vode a vlhkosti</t>
  </si>
  <si>
    <t>90</t>
  </si>
  <si>
    <t>711132107.S</t>
  </si>
  <si>
    <t>Zhotovenie izolácie proti zemnej vlhkosti nopovou fóliou položenou voľne na ploche zvislej vrátane systémových prvkov a príslušenstva</t>
  </si>
  <si>
    <t>-824286744</t>
  </si>
  <si>
    <t>91</t>
  </si>
  <si>
    <t>283230002700</t>
  </si>
  <si>
    <t>Nopová HDPE fólia</t>
  </si>
  <si>
    <t>322189414</t>
  </si>
  <si>
    <t>92</t>
  </si>
  <si>
    <t>711210100.S</t>
  </si>
  <si>
    <t>Zhotovenie dvojnásobnej izol. stierky pod keramické obklady v interiéri na ploche vodorovnej</t>
  </si>
  <si>
    <t>-1237911916</t>
  </si>
  <si>
    <t>93</t>
  </si>
  <si>
    <t>711210110.S</t>
  </si>
  <si>
    <t>Zhotovenie dvojnásobnej izol. stierky pod keramické obklady v interiéri na ploche zvislej</t>
  </si>
  <si>
    <t>7871251</t>
  </si>
  <si>
    <t>94</t>
  </si>
  <si>
    <t>245610000400.S</t>
  </si>
  <si>
    <t>Stierka hydroizolačná na báze syntetickej živice, (tekutá hydroizolačná fólia)</t>
  </si>
  <si>
    <t>kg</t>
  </si>
  <si>
    <t>-432511355</t>
  </si>
  <si>
    <t>95</t>
  </si>
  <si>
    <t>247710007700.S</t>
  </si>
  <si>
    <t>Pás tesniaci š. 120 mm, na utesnenie rohových a spojovacích škár pri aplikácii hydroizolácií</t>
  </si>
  <si>
    <t>1944043631</t>
  </si>
  <si>
    <t>96</t>
  </si>
  <si>
    <t>998711201.S</t>
  </si>
  <si>
    <t>Presun hmôt pre izoláciu proti vode v objektoch výšky do 6 m</t>
  </si>
  <si>
    <t>%</t>
  </si>
  <si>
    <t>-145376214</t>
  </si>
  <si>
    <t>712</t>
  </si>
  <si>
    <t>Izolácie striech, povlakové krytiny</t>
  </si>
  <si>
    <t>97</t>
  </si>
  <si>
    <t>712300841.S</t>
  </si>
  <si>
    <t>Vyčistenie krytiny na strechách plochých do 10° od machu a nečistôt  -0,00200t</t>
  </si>
  <si>
    <t>1659727825</t>
  </si>
  <si>
    <t>98</t>
  </si>
  <si>
    <t>712370070.S</t>
  </si>
  <si>
    <t>D+MT  povlakovej krytiny striech plochých do 10° PVC-P fóliou upevnenou prikotvením so zvarením spoju vrátane príslušenstva</t>
  </si>
  <si>
    <t>1649799843</t>
  </si>
  <si>
    <t>998712201.S</t>
  </si>
  <si>
    <t>Presun hmôt pre izoláciu povlakovej krytiny v objektoch výšky do 6 m</t>
  </si>
  <si>
    <t>329882548</t>
  </si>
  <si>
    <t>713</t>
  </si>
  <si>
    <t>Izolácie tepelné</t>
  </si>
  <si>
    <t>100</t>
  </si>
  <si>
    <t>713132211.S</t>
  </si>
  <si>
    <t>Montáž tepelnej izolácie podzemných stien a základov XPS celoplošným prilepením</t>
  </si>
  <si>
    <t>1377802529</t>
  </si>
  <si>
    <t>101</t>
  </si>
  <si>
    <t>283750003000.S</t>
  </si>
  <si>
    <t>Doska XPS hr. 100 mm</t>
  </si>
  <si>
    <t>1148898806</t>
  </si>
  <si>
    <t>102</t>
  </si>
  <si>
    <t>713142155.S</t>
  </si>
  <si>
    <t>Montáž tepelnej izolácie striech plochých do 10° polystyrénom, rozloženej v jednej vrstve, prikotvením</t>
  </si>
  <si>
    <t>-259704031</t>
  </si>
  <si>
    <t>103</t>
  </si>
  <si>
    <t>283720008500.S</t>
  </si>
  <si>
    <t>Doska EPS hr. 200 mm, EPS 150 S na  zateplenie podláh a plochých striech</t>
  </si>
  <si>
    <t>728197419</t>
  </si>
  <si>
    <t>104</t>
  </si>
  <si>
    <t>998713201.S</t>
  </si>
  <si>
    <t>Presun hmôt pre izolácie tepelné v objektoch výšky do 6 m</t>
  </si>
  <si>
    <t>479955</t>
  </si>
  <si>
    <t>721</t>
  </si>
  <si>
    <t>Zdravotechnika - vnútorná kanalizácia</t>
  </si>
  <si>
    <t>105</t>
  </si>
  <si>
    <t>72111ZTI01</t>
  </si>
  <si>
    <t>-825681604</t>
  </si>
  <si>
    <t>731</t>
  </si>
  <si>
    <t>Ústredné kúrenie - kotolne</t>
  </si>
  <si>
    <t>106</t>
  </si>
  <si>
    <t>731111UK1</t>
  </si>
  <si>
    <t>UK</t>
  </si>
  <si>
    <t>268102827</t>
  </si>
  <si>
    <t>764</t>
  </si>
  <si>
    <t>Konštrukcie klampiarske</t>
  </si>
  <si>
    <t>107</t>
  </si>
  <si>
    <t>764339310.S</t>
  </si>
  <si>
    <t>Lemovanie komínov-  výmena oplechovania</t>
  </si>
  <si>
    <t>kus</t>
  </si>
  <si>
    <t>62669015</t>
  </si>
  <si>
    <t>108</t>
  </si>
  <si>
    <t>764410750.S</t>
  </si>
  <si>
    <t>Oplechovanie parapetov z hliníkového farebného Al plechu, vrátane rohov r.š. 330 mm</t>
  </si>
  <si>
    <t>-1155112258</t>
  </si>
  <si>
    <t>109</t>
  </si>
  <si>
    <t>764410850.S.1</t>
  </si>
  <si>
    <t>-1109410712</t>
  </si>
  <si>
    <t>110</t>
  </si>
  <si>
    <t>764430741</t>
  </si>
  <si>
    <t>Oplechovanie muriva a atík z poplastovaného plechu , vrátane rohov r.š. 500 mm, ostatného príslušenstva</t>
  </si>
  <si>
    <t>932977125</t>
  </si>
  <si>
    <t>111</t>
  </si>
  <si>
    <t>764430840.S</t>
  </si>
  <si>
    <t>Demontáž oplechovania múrov a nadmuroviek rš od 330 do 500 mm,  -0,00230t</t>
  </si>
  <si>
    <t>1077064675</t>
  </si>
  <si>
    <t>112</t>
  </si>
  <si>
    <t>764451804.S</t>
  </si>
  <si>
    <t>Demontáž odpadových rúr štvorcových so stranou do 150 mm,  -0,00418t</t>
  </si>
  <si>
    <t>1474540672</t>
  </si>
  <si>
    <t>113</t>
  </si>
  <si>
    <t>764454454.S</t>
  </si>
  <si>
    <t>Zvodové rúry z pozinkovaného farbeného PZf plechu, kruhové priemer 120 mm</t>
  </si>
  <si>
    <t>-1393027196</t>
  </si>
  <si>
    <t>114</t>
  </si>
  <si>
    <t>998764201.S</t>
  </si>
  <si>
    <t>Presun hmôt pre konštrukcie klampiarske v objektoch výšky do 6 m</t>
  </si>
  <si>
    <t>458817436</t>
  </si>
  <si>
    <t>766</t>
  </si>
  <si>
    <t>Konštrukcie stolárske</t>
  </si>
  <si>
    <t>115</t>
  </si>
  <si>
    <t>766621400.S</t>
  </si>
  <si>
    <t>Montáž okien plastových</t>
  </si>
  <si>
    <t>-1087636889</t>
  </si>
  <si>
    <t>116</t>
  </si>
  <si>
    <t>766641161.S</t>
  </si>
  <si>
    <t>Montáž dverí plastových, interiérových a exteriérových, 1 m obvodu dverí</t>
  </si>
  <si>
    <t>-1280172678</t>
  </si>
  <si>
    <t>117</t>
  </si>
  <si>
    <t>611410000101</t>
  </si>
  <si>
    <t>Plastové výplne otvorov, izolačné trojsklo, vonkajší hliníkový, vnútorný plastový parapet - predbežná cena</t>
  </si>
  <si>
    <t>1642407492</t>
  </si>
  <si>
    <t>118</t>
  </si>
  <si>
    <t>611420091060.S</t>
  </si>
  <si>
    <t>Dvere interiérové plastové jednokrídlové presklenné s bočným svetlíkom 2x2,1 m - predbežná cena</t>
  </si>
  <si>
    <t>624769660</t>
  </si>
  <si>
    <t>119</t>
  </si>
  <si>
    <t>766662132.S</t>
  </si>
  <si>
    <t>Montáž dverového krídla otočného dvojkrídlového poldrážkového, do existujúcej zárubne, vrátane kovania</t>
  </si>
  <si>
    <t>174139093</t>
  </si>
  <si>
    <t>120</t>
  </si>
  <si>
    <t>611610005100.S</t>
  </si>
  <si>
    <t>Dvere vnútorné dvojkrídlové, šírka 1250-1600 mm, plné</t>
  </si>
  <si>
    <t>-1634770466</t>
  </si>
  <si>
    <t>121</t>
  </si>
  <si>
    <t>766662PC01</t>
  </si>
  <si>
    <t>D+MT interiérové 1 kr. 600-800/1970mm , dvere vrátane zárubne, povrch. úprava, kovanie, ostatné príslušenstvo</t>
  </si>
  <si>
    <t>482572932</t>
  </si>
  <si>
    <t>122</t>
  </si>
  <si>
    <t>766662PC04</t>
  </si>
  <si>
    <t>D+MT interiérové presklená stena 2000/2000mm ,vr.  príslušenstva</t>
  </si>
  <si>
    <t>379842429</t>
  </si>
  <si>
    <t>123</t>
  </si>
  <si>
    <t>998766201.S</t>
  </si>
  <si>
    <t>Presun hmot pre konštrukcie stolárske v objektoch výšky do 6 m</t>
  </si>
  <si>
    <t>650462163</t>
  </si>
  <si>
    <t>767</t>
  </si>
  <si>
    <t>Konštrukcie doplnkové kovové</t>
  </si>
  <si>
    <t>124</t>
  </si>
  <si>
    <t>76799PC04</t>
  </si>
  <si>
    <t>Zámočnícke výrobky- obnova náterov - očistenie, 2 nás. antikorózny náter+1x vrchný synt. náter</t>
  </si>
  <si>
    <t>-1726306476</t>
  </si>
  <si>
    <t>125</t>
  </si>
  <si>
    <t>998767201.S</t>
  </si>
  <si>
    <t>Presun hmôt pre kovové stavebné doplnkové konštrukcie v objektoch výšky do 6 m</t>
  </si>
  <si>
    <t>521705436</t>
  </si>
  <si>
    <t>771</t>
  </si>
  <si>
    <t>Podlahy z dlaždíc</t>
  </si>
  <si>
    <t>126</t>
  </si>
  <si>
    <t>771541225.S</t>
  </si>
  <si>
    <t>Montáž podláh z dlaždíc gres exteriérových kladených do príslúchajúceho  tmelu, vrátane všetkých potrebných profilov, špárovania, rezania, detailov</t>
  </si>
  <si>
    <t>-959907928</t>
  </si>
  <si>
    <t>127</t>
  </si>
  <si>
    <t>597740002100</t>
  </si>
  <si>
    <t>Dlaždice keramické  mrazuvzdorná</t>
  </si>
  <si>
    <t>1592845547</t>
  </si>
  <si>
    <t>128</t>
  </si>
  <si>
    <t>771576109.S.1</t>
  </si>
  <si>
    <t>Montáž podláh z dlaždíc keramických kladených do príslúchajúceho  tmelu, vrátane všetkých potrebných profilov, špárovania, rezania, detailov, soklov</t>
  </si>
  <si>
    <t>1072218521</t>
  </si>
  <si>
    <t>129</t>
  </si>
  <si>
    <t>597740001601</t>
  </si>
  <si>
    <t>Dlaždice keramické</t>
  </si>
  <si>
    <t>-1528439746</t>
  </si>
  <si>
    <t>130</t>
  </si>
  <si>
    <t>771991111.S.1</t>
  </si>
  <si>
    <t>Penetrovanie podkladu pred kladením dlažby</t>
  </si>
  <si>
    <t>1949486007</t>
  </si>
  <si>
    <t>131</t>
  </si>
  <si>
    <t>771991134.S</t>
  </si>
  <si>
    <t>Vyspravenie podkladu nivelačnou stierkou pred kladením dlažby hr. 5 mm</t>
  </si>
  <si>
    <t>623842222</t>
  </si>
  <si>
    <t>132</t>
  </si>
  <si>
    <t>998771201.S</t>
  </si>
  <si>
    <t>Presun hmôt pre podlahy z dlaždíc v objektoch výšky do 6m</t>
  </si>
  <si>
    <t>393022807</t>
  </si>
  <si>
    <t>775</t>
  </si>
  <si>
    <t>Podlahy vlysové a parketové</t>
  </si>
  <si>
    <t>133</t>
  </si>
  <si>
    <t>775550080.S</t>
  </si>
  <si>
    <t>Montáž podlahy z laminátových a drevených parkiet, položená voľne vr. soklov</t>
  </si>
  <si>
    <t>2028164376</t>
  </si>
  <si>
    <t>134</t>
  </si>
  <si>
    <t>611980003080.S</t>
  </si>
  <si>
    <t>Podlaha laminátová, hrúbka 10 mm</t>
  </si>
  <si>
    <t>-1910898721</t>
  </si>
  <si>
    <t>135</t>
  </si>
  <si>
    <t>775592141.S</t>
  </si>
  <si>
    <t>Montáž podložky vyrovnávacej a tlmiacej penovej pod plávajúce podlahy</t>
  </si>
  <si>
    <t>-576322284</t>
  </si>
  <si>
    <t>136</t>
  </si>
  <si>
    <t>283230008600.S</t>
  </si>
  <si>
    <t>Podložka z penového PE pod plávajúce podlahy</t>
  </si>
  <si>
    <t>-657196165</t>
  </si>
  <si>
    <t>137</t>
  </si>
  <si>
    <t>998775201.S</t>
  </si>
  <si>
    <t>Presun hmôt pre podlahy vlysové a parketové v objektoch výšky do 6 m</t>
  </si>
  <si>
    <t>2096340245</t>
  </si>
  <si>
    <t>776</t>
  </si>
  <si>
    <t>Podlahy povlakové</t>
  </si>
  <si>
    <t>138</t>
  </si>
  <si>
    <t>776511820.S</t>
  </si>
  <si>
    <t>Odstránenie povlakových podláh z nášľapnej plochy vr. soklov</t>
  </si>
  <si>
    <t>195510443</t>
  </si>
  <si>
    <t>139</t>
  </si>
  <si>
    <t>998776201.S</t>
  </si>
  <si>
    <t>Presun hmôt pre podlahy povlakové v objektoch výšky do 6 m</t>
  </si>
  <si>
    <t>-1048370619</t>
  </si>
  <si>
    <t>781</t>
  </si>
  <si>
    <t>Obklady</t>
  </si>
  <si>
    <t>140</t>
  </si>
  <si>
    <t>781445018.S</t>
  </si>
  <si>
    <t>Montáž obkladov vnútor. stien z obkladačiek kladených  do prislúchajúceho  tmelu, vrátane všetkých potrebných profilov, špárovania , rezania, detailov</t>
  </si>
  <si>
    <t>-1000755440</t>
  </si>
  <si>
    <t>141</t>
  </si>
  <si>
    <t>597640000801</t>
  </si>
  <si>
    <t>Obkladačky keramické</t>
  </si>
  <si>
    <t>-529194814</t>
  </si>
  <si>
    <t>142</t>
  </si>
  <si>
    <t>781991121.S</t>
  </si>
  <si>
    <t>Penetrovanie podkladu pred kladením obkladu</t>
  </si>
  <si>
    <t>-1579925441</t>
  </si>
  <si>
    <t>143</t>
  </si>
  <si>
    <t>998781201.S</t>
  </si>
  <si>
    <t>Presun hmôt pre obklady keramické v objektoch výšky do 6 m</t>
  </si>
  <si>
    <t>-214728883</t>
  </si>
  <si>
    <t>784</t>
  </si>
  <si>
    <t>Maľby</t>
  </si>
  <si>
    <t>144</t>
  </si>
  <si>
    <t>784410100.S.1</t>
  </si>
  <si>
    <t>Penetrovanie jednonásobné jemnozrnných podkladov výšky do 3,80 m</t>
  </si>
  <si>
    <t>-2030931285</t>
  </si>
  <si>
    <t>145</t>
  </si>
  <si>
    <t>784424273.S</t>
  </si>
  <si>
    <t>Maľby stropov dvojnásobné do 3,80 m</t>
  </si>
  <si>
    <t>-851380015</t>
  </si>
  <si>
    <t>146</t>
  </si>
  <si>
    <t>784430010.S</t>
  </si>
  <si>
    <t>Maľby akrylátové základné dvojnásobné, ručne nanášané na jemnozrnný podklad výšky do 3,80 m</t>
  </si>
  <si>
    <t>-140219848</t>
  </si>
  <si>
    <t>Práce a dodávky M</t>
  </si>
  <si>
    <t>21-M</t>
  </si>
  <si>
    <t>Elektromontáže</t>
  </si>
  <si>
    <t>147</t>
  </si>
  <si>
    <t>210010002.E1</t>
  </si>
  <si>
    <t>Elektroinštalácia</t>
  </si>
  <si>
    <t>súb.</t>
  </si>
  <si>
    <t>-1667787533</t>
  </si>
  <si>
    <t>VRN</t>
  </si>
  <si>
    <t>Investičné náklady neobsiahnuté v cenách</t>
  </si>
  <si>
    <t>148</t>
  </si>
  <si>
    <t>000400022.S</t>
  </si>
  <si>
    <t>Projektové práce - stavebná časť (stavebné objekty vrátane ich technického vybavenia). náklady na dokumentáciu skutočného zhotovenia stavby</t>
  </si>
  <si>
    <t>eur</t>
  </si>
  <si>
    <t>1024</t>
  </si>
  <si>
    <t>1397248901</t>
  </si>
  <si>
    <t>149</t>
  </si>
  <si>
    <t>000600011.S</t>
  </si>
  <si>
    <t>Zariadenie staveniska</t>
  </si>
  <si>
    <t>736694872</t>
  </si>
  <si>
    <t>SO 02 - Prekryté strelište</t>
  </si>
  <si>
    <t>Úroveň 3:</t>
  </si>
  <si>
    <t>01 - Stavebná časť</t>
  </si>
  <si>
    <t xml:space="preserve">    714 - Bezpečnostné opatrenie, interiérové povrchy</t>
  </si>
  <si>
    <t xml:space="preserve">    763 - Konštrukcie - drevostavby</t>
  </si>
  <si>
    <t xml:space="preserve">    783 - Nátery</t>
  </si>
  <si>
    <t xml:space="preserve">    43-M-OK - Montáž + dodávka  oceľových konštrukcií (orientačne)</t>
  </si>
  <si>
    <t>130201001.S</t>
  </si>
  <si>
    <t>Výkop jamy a ryhy ručné začistenie zákl. škáry</t>
  </si>
  <si>
    <t>-437262417</t>
  </si>
  <si>
    <t>131201102.S</t>
  </si>
  <si>
    <t>Výkop nezapaženej jamy v hornine 3, nad 100 do 1000 m3</t>
  </si>
  <si>
    <t>-1067227300</t>
  </si>
  <si>
    <t>131201109.S</t>
  </si>
  <si>
    <t>Hĺbenie nezapažených jám a zárezov. Príplatok za lepivosť horniny 3</t>
  </si>
  <si>
    <t>836082406</t>
  </si>
  <si>
    <t>132201101.S</t>
  </si>
  <si>
    <t>Výkop ryhy do šírky 600 mm v horn.3 do 100 m3</t>
  </si>
  <si>
    <t>822778948</t>
  </si>
  <si>
    <t>132201109.S</t>
  </si>
  <si>
    <t>Príplatok k cene za lepivosť pri hĺbení rýh šírky do 600 mm zapažených i nezapažených s urovnaním dna v hornine 3</t>
  </si>
  <si>
    <t>832231403</t>
  </si>
  <si>
    <t>132201202.S</t>
  </si>
  <si>
    <t>Výkop ryhy šírky 600-2000mm horn.3 od 100 do 1000 m3</t>
  </si>
  <si>
    <t>-1059904521</t>
  </si>
  <si>
    <t>132201209.S</t>
  </si>
  <si>
    <t>Príplatok k cenám za lepivosť pri hĺbení rýh š. nad 600 do 2 000 mm zapaž. i nezapažených, s urovnaním dna v hornine 3</t>
  </si>
  <si>
    <t>-1119653751</t>
  </si>
  <si>
    <t>162301131.S</t>
  </si>
  <si>
    <t>Vodorovné premiestnenie výkopku po nespevnenej ceste z horniny tr.1-4, nad 100 do 1000 m3 na vzdialenosť nad 50 do 500 m</t>
  </si>
  <si>
    <t>-1369142226</t>
  </si>
  <si>
    <t>167101102.S</t>
  </si>
  <si>
    <t>Nakladanie neuľahnutého výkopku z hornín tr.1-4 nad 100 do 1000 m3</t>
  </si>
  <si>
    <t>961855718</t>
  </si>
  <si>
    <t>171201202.S</t>
  </si>
  <si>
    <t>Uloženie sypaniny na skládky nad 100 do 1000 m3 - na stavenisku</t>
  </si>
  <si>
    <t>-547625475</t>
  </si>
  <si>
    <t>Obsyp objektov z vhodných hornín 1 až 4 bez prehodenia sypaniny</t>
  </si>
  <si>
    <t>-1733540196</t>
  </si>
  <si>
    <t>526699980</t>
  </si>
  <si>
    <t>-1557395074</t>
  </si>
  <si>
    <t>271571111.S</t>
  </si>
  <si>
    <t>Vankúše zhutnené pod základy zo štrkopiesku</t>
  </si>
  <si>
    <t>-1226156218</t>
  </si>
  <si>
    <t>274271041.S</t>
  </si>
  <si>
    <t>Murivo základových pásov (m3) z betónových debniacich tvárnic s betónovou výplňou C 16/20 hrúbky 300 mm</t>
  </si>
  <si>
    <t>86215778</t>
  </si>
  <si>
    <t>274321312.S</t>
  </si>
  <si>
    <t>Betón základových pásov, železový (bez výstuže), tr. C 20/25</t>
  </si>
  <si>
    <t>-844694309</t>
  </si>
  <si>
    <t>274361821.S</t>
  </si>
  <si>
    <t>Výstuž základových pásov z ocele B500 (10505) - orientačne</t>
  </si>
  <si>
    <t>-1144040808</t>
  </si>
  <si>
    <t>274361825.S</t>
  </si>
  <si>
    <t>Výstuž pre murivo základových pásov z betónových debniacich tvárnic s betónovou výplňou z ocele B500 (10505) - orientačne</t>
  </si>
  <si>
    <t>-1076361496</t>
  </si>
  <si>
    <t>275321312.S</t>
  </si>
  <si>
    <t>Betón základových pätiek, železový (bez výstuže), tr. C 20/25</t>
  </si>
  <si>
    <t>-1426954265</t>
  </si>
  <si>
    <t>275361821.S</t>
  </si>
  <si>
    <t>Výstuž základových pätiek z ocele B500 (10505) - orientačne</t>
  </si>
  <si>
    <t>-2107988316</t>
  </si>
  <si>
    <t>311231721</t>
  </si>
  <si>
    <t>Murivo nosné (m3) z tehál pálených HELUZ 30 brúsených na pero a drážku, na lepidlo (300x247x249)</t>
  </si>
  <si>
    <t>526821284</t>
  </si>
  <si>
    <t>-1713053014</t>
  </si>
  <si>
    <t>-90890331</t>
  </si>
  <si>
    <t>2115210786</t>
  </si>
  <si>
    <t>276875697</t>
  </si>
  <si>
    <t>-668063225</t>
  </si>
  <si>
    <t>1428939174</t>
  </si>
  <si>
    <t>622461032.S</t>
  </si>
  <si>
    <t>Vonkajšia omietka stien pastovitá silikátová roztieraná, hr. 1,5 mm</t>
  </si>
  <si>
    <t>321985220</t>
  </si>
  <si>
    <t>625250213.S</t>
  </si>
  <si>
    <t>Kontaktný zatepľovací systém z bieleho EPS hr. 150 mm</t>
  </si>
  <si>
    <t>523652880</t>
  </si>
  <si>
    <t>631325661.S</t>
  </si>
  <si>
    <t>Mazanina z betónu vystužená oceľovými vláknami tr.C20/25 hr. nad 120 do 240 mm</t>
  </si>
  <si>
    <t>836216378</t>
  </si>
  <si>
    <t>631351101.S</t>
  </si>
  <si>
    <t>Debnenie stien, rýh a otvorov v podlahách zhotovenie</t>
  </si>
  <si>
    <t>1873205359</t>
  </si>
  <si>
    <t>631351102.S</t>
  </si>
  <si>
    <t>Debnenie stien, rýh a otvorov v podlahách odstránenie</t>
  </si>
  <si>
    <t>256778700</t>
  </si>
  <si>
    <t>631571003.S</t>
  </si>
  <si>
    <t>Násyp zo štrkopiesku 0-32 (pre spevnenie podkladu) hr. 100 mm</t>
  </si>
  <si>
    <t>1497466736</t>
  </si>
  <si>
    <t>941941031.S</t>
  </si>
  <si>
    <t>Montáž lešenia ľahkého pracovného radového s podlahami šírky od 0,80 do 1,00 m, výšky do 10 m</t>
  </si>
  <si>
    <t>882863274</t>
  </si>
  <si>
    <t>941941191.S</t>
  </si>
  <si>
    <t>Príplatok za prvý a každý ďalší i začatý mesiac použitia lešenia ľahkého pracovného radového s podlahami šírky od 0,80 do 1,00 m, výšky do 10 m</t>
  </si>
  <si>
    <t>1763583948</t>
  </si>
  <si>
    <t>941941831.S</t>
  </si>
  <si>
    <t>Demontáž lešenia ľahkého pracovného radového s podlahami šírky nad 0,80 do 1,00 m, výšky do 10 m</t>
  </si>
  <si>
    <t>-796332378</t>
  </si>
  <si>
    <t>941955004.S</t>
  </si>
  <si>
    <t>Lešenie ľahké pracovné pomocné s výškou lešeňovej podlahy nad 3,0 m</t>
  </si>
  <si>
    <t>-1456279471</t>
  </si>
  <si>
    <t>952901221.S</t>
  </si>
  <si>
    <t>Vyčistenie budov akejkoľvek výšky</t>
  </si>
  <si>
    <t>483967111</t>
  </si>
  <si>
    <t>998021021.S</t>
  </si>
  <si>
    <t>Presun hmôt pre budovy 802, 811 zvislá konštr.z tehál, tvárnic, blokov alebo kovová do výšky 20 m</t>
  </si>
  <si>
    <t>-1111018367</t>
  </si>
  <si>
    <t>714</t>
  </si>
  <si>
    <t>Bezpečnostné opatrenie, interiérové povrchy</t>
  </si>
  <si>
    <t>714110140.S</t>
  </si>
  <si>
    <t>Montáž a dodanie protiodrazový ochranný obklad stien a stropov - podľa balistického posudku</t>
  </si>
  <si>
    <t>-74144050</t>
  </si>
  <si>
    <t>714110141.S</t>
  </si>
  <si>
    <t>Montáž a dodanie nášľapnej vrstvy podlahy - podľa balistického posudku</t>
  </si>
  <si>
    <t>-2111253578</t>
  </si>
  <si>
    <t>763</t>
  </si>
  <si>
    <t>Konštrukcie - drevostavby</t>
  </si>
  <si>
    <t>763115112.S</t>
  </si>
  <si>
    <t>Priečka SDK hr. 100 mm, kca CW+UW 75, jednoducho opláštená doskou štandardnou A 12,5 mm, TI 75 mm</t>
  </si>
  <si>
    <t>-1744403766</t>
  </si>
  <si>
    <t>763181232.S</t>
  </si>
  <si>
    <t>Zárubne oceľové pre SDK priečky jednoducho opláštené šírky 800 mm hr. 100 mm</t>
  </si>
  <si>
    <t>1184338673</t>
  </si>
  <si>
    <t>763181242.S</t>
  </si>
  <si>
    <t>Zárubne oceľové pre SDK priečky jednoducho opláštené šírky 900 mm hr. 100 mm</t>
  </si>
  <si>
    <t>51913567</t>
  </si>
  <si>
    <t>763181262.S1</t>
  </si>
  <si>
    <t>Zárubne oceľové pre SDK priečky jednoducho opláštené šírky 2000 mm hr. 100 mm</t>
  </si>
  <si>
    <t>717829365</t>
  </si>
  <si>
    <t>998763401.S</t>
  </si>
  <si>
    <t>Presun hmôt pre sadrokartónové konštrukcie v stavbách (objektoch) výšky do 7 m</t>
  </si>
  <si>
    <t>-931402823</t>
  </si>
  <si>
    <t>764173710.S</t>
  </si>
  <si>
    <t>Ochranná mriežka žľabu</t>
  </si>
  <si>
    <t>1459689128</t>
  </si>
  <si>
    <t>764352429.S</t>
  </si>
  <si>
    <t>Žľaby z pozinkovaného farbeného PZf plechu, pododkvapové polkruhové r.š. 400 mm</t>
  </si>
  <si>
    <t>-1621113148</t>
  </si>
  <si>
    <t>764359412.S</t>
  </si>
  <si>
    <t>Kotlík kónický z pozinkovaného farbeného PZf plechu, pre rúry s priemerom od 100 do 125 mm</t>
  </si>
  <si>
    <t>-1935508031</t>
  </si>
  <si>
    <t>-1607445251</t>
  </si>
  <si>
    <t>-1845627370</t>
  </si>
  <si>
    <t>10358291</t>
  </si>
  <si>
    <t>Montáž dverí plastových, vchodových exteriérových, 1 m obvodu dverí</t>
  </si>
  <si>
    <t>2110928932</t>
  </si>
  <si>
    <t>-715362288</t>
  </si>
  <si>
    <t>766662112.S</t>
  </si>
  <si>
    <t>Montáž dverového krídla otočného jednokrídlového poldrážkového, do existujúcej zárubne, vrátane kovania</t>
  </si>
  <si>
    <t>874199504</t>
  </si>
  <si>
    <t>611610000400.S</t>
  </si>
  <si>
    <t>Dvere vnútorné jednokrídlové, šírka 600-900 mm, plné</t>
  </si>
  <si>
    <t>-1873584534</t>
  </si>
  <si>
    <t>-1332397394</t>
  </si>
  <si>
    <t>Dvere vnútorné dvojkrídlové, šírka do 1900 mm, plné</t>
  </si>
  <si>
    <t>-541211386</t>
  </si>
  <si>
    <t>2034641712</t>
  </si>
  <si>
    <t>767397102.S</t>
  </si>
  <si>
    <t>Montáž strešných sendvičových panelov na OK, hrúbky nad 80 do 120 mm</t>
  </si>
  <si>
    <t>-1842820778</t>
  </si>
  <si>
    <t>553260001800.S</t>
  </si>
  <si>
    <t>Panel sendvičový s polyuretánovým jadrom strešný hr. jadra 120 mm</t>
  </si>
  <si>
    <t>234098158</t>
  </si>
  <si>
    <t>372351606</t>
  </si>
  <si>
    <t>771576109.S</t>
  </si>
  <si>
    <t xml:space="preserve">Montáž podláh z dlaždíc keramických do tmelu flexibilného </t>
  </si>
  <si>
    <t>-378167703</t>
  </si>
  <si>
    <t>597740001600.S</t>
  </si>
  <si>
    <t>-292855847</t>
  </si>
  <si>
    <t>771991111.S</t>
  </si>
  <si>
    <t>-1231699896</t>
  </si>
  <si>
    <t>-912595586</t>
  </si>
  <si>
    <t>783</t>
  </si>
  <si>
    <t>Nátery</t>
  </si>
  <si>
    <t>783894622.S</t>
  </si>
  <si>
    <t>Náter farbami akrylátovými ekologickými riediteľnými vodou, biely náter sadrokartónových stien 2x</t>
  </si>
  <si>
    <t>-354633456</t>
  </si>
  <si>
    <t>43-M-OK</t>
  </si>
  <si>
    <t>Montáž + dodávka  oceľových konštrukcií (orientačne)</t>
  </si>
  <si>
    <t>430610000R1</t>
  </si>
  <si>
    <t>Oceľová konštrukcia rôzna - výroba a montáž</t>
  </si>
  <si>
    <t>-1180808106</t>
  </si>
  <si>
    <t>430610000R2</t>
  </si>
  <si>
    <t>Oceľová k-cia - oceľ tr.S235, S355 - dodávka vrátane náterov</t>
  </si>
  <si>
    <t>256</t>
  </si>
  <si>
    <t>543825241</t>
  </si>
  <si>
    <t>000300016.S</t>
  </si>
  <si>
    <t>Geodetické práce - vykonávané pred výstavbou určenie vytyčovacej siete, vytýčenie staveniska, staveb. objektu</t>
  </si>
  <si>
    <t>914521430</t>
  </si>
  <si>
    <t>000300031.S</t>
  </si>
  <si>
    <t>Geodetické práce - vykonávané po výstavbe zameranie skutočného vyhotovenia stavby</t>
  </si>
  <si>
    <t>1801852917</t>
  </si>
  <si>
    <t>-64618499</t>
  </si>
  <si>
    <t>-1918918548</t>
  </si>
  <si>
    <t>02 - ZTI</t>
  </si>
  <si>
    <t xml:space="preserve">    4 - Vodorovné konštrukcie</t>
  </si>
  <si>
    <t xml:space="preserve">    721 - Vnútorná kanalizácia</t>
  </si>
  <si>
    <t xml:space="preserve">    722 - Vnútorný vodovod</t>
  </si>
  <si>
    <t xml:space="preserve">    764 - Klampiarske konštrukcie</t>
  </si>
  <si>
    <t xml:space="preserve">    OST - Ostatné profesie a presuny</t>
  </si>
  <si>
    <t>VRN - Vedľajšie rozpočtové náklady</t>
  </si>
  <si>
    <t>Výkop ryhy do 600 mm v hornine tr. 3 (spraše) pre prípojku a vsaky</t>
  </si>
  <si>
    <t>174101101.S</t>
  </si>
  <si>
    <t>Zásyp sypaninou so zhutnením (okolo potrubí a vsakov)</t>
  </si>
  <si>
    <t>162201102.S</t>
  </si>
  <si>
    <t>Dovoz kameniva</t>
  </si>
  <si>
    <t>Nakladanie výkopku na dopravné prostriedky</t>
  </si>
  <si>
    <t>162701101.S</t>
  </si>
  <si>
    <t>Odvoz odpadu (zemina) na skládku</t>
  </si>
  <si>
    <t>171201201</t>
  </si>
  <si>
    <t>Uloženie sypaniny na skládky</t>
  </si>
  <si>
    <t>199000001.S</t>
  </si>
  <si>
    <t>Poplatok za uloženie odpadu - zemina</t>
  </si>
  <si>
    <t>Vodorovné konštrukcie</t>
  </si>
  <si>
    <t>271213151</t>
  </si>
  <si>
    <t>Vsakovací blok DRENBLOK DB60</t>
  </si>
  <si>
    <t>271213160</t>
  </si>
  <si>
    <t>Montáž vsakovacieho objektu a opláštenia</t>
  </si>
  <si>
    <t>451572111</t>
  </si>
  <si>
    <t>Lôžko pod potrubia a vsak z piesku (v. 100mm)</t>
  </si>
  <si>
    <t>58331151</t>
  </si>
  <si>
    <t>Kamenivo ťažené prané 16/32 (materiál)</t>
  </si>
  <si>
    <t>451573111</t>
  </si>
  <si>
    <t>Obsyp potrubia a vsaku kamenivom pranným 16/32 (do 300mm nad vrchol)</t>
  </si>
  <si>
    <t>271213165</t>
  </si>
  <si>
    <t>Filtračná a sedimentačná šachta AS-REWA</t>
  </si>
  <si>
    <t>271213166</t>
  </si>
  <si>
    <t>Montáž a osadenie sedimentačnej šachty</t>
  </si>
  <si>
    <t>271213166.1</t>
  </si>
  <si>
    <t>Odvetrávacia hlavica DN160</t>
  </si>
  <si>
    <t>69311081</t>
  </si>
  <si>
    <t>Geotextília Ekodren PP-Profi</t>
  </si>
  <si>
    <t>58331152</t>
  </si>
  <si>
    <t>Piesok ťažený 0-4 mm (materiál pre lôžka a obsypy)</t>
  </si>
  <si>
    <t>Vnútorná kanalizácia</t>
  </si>
  <si>
    <t>721171110</t>
  </si>
  <si>
    <t>Montáž potrubia a osadenie do pieskového lôžka</t>
  </si>
  <si>
    <t>721171107.S</t>
  </si>
  <si>
    <t>Potrubie PP-HT odpadové pripájacie D 50x1,8 mm</t>
  </si>
  <si>
    <t>721171109.S</t>
  </si>
  <si>
    <t>Potrubie PP-HT odpadové pripájacie D 110x2,7 mm (kondenzát)</t>
  </si>
  <si>
    <t>721194105.S</t>
  </si>
  <si>
    <t>Zápachová uzávierka HL21 pre odvod kondenzátu s guličkou</t>
  </si>
  <si>
    <t>721273153.S</t>
  </si>
  <si>
    <t>Atikový chrlič DN 110 pre zelenú strechu s manžetou</t>
  </si>
  <si>
    <t>721211105</t>
  </si>
  <si>
    <t>Montáž chrliča a prepojenie na zvislý zvod</t>
  </si>
  <si>
    <t>871315221.S</t>
  </si>
  <si>
    <t>Lapač strešných splavenín (geiger) s košíkom</t>
  </si>
  <si>
    <t>721194106</t>
  </si>
  <si>
    <t>Odvod kondenzátu z ext. VZT a TČ (nezámrzný rozvod)</t>
  </si>
  <si>
    <t>721171110.1</t>
  </si>
  <si>
    <t>Ochranné chráničky rozvodov v balistickom podhľade</t>
  </si>
  <si>
    <t>700011</t>
  </si>
  <si>
    <t>Skúška tesnosti kanalizácie (vodou/dymom)</t>
  </si>
  <si>
    <t>hod</t>
  </si>
  <si>
    <t>722</t>
  </si>
  <si>
    <t>Vnútorný vodovod</t>
  </si>
  <si>
    <t>722170912.S</t>
  </si>
  <si>
    <t>Potrubie z PE-HD d 32 mm (prípojka z SO 01)</t>
  </si>
  <si>
    <t>722181212.S</t>
  </si>
  <si>
    <t>Izolácia potrubia návleková hr. 20mm (v nezámrznej hĺbke)</t>
  </si>
  <si>
    <t>551110010.S</t>
  </si>
  <si>
    <t>Výtokový ventil (batéria) nástenná studená voda</t>
  </si>
  <si>
    <t>722290234.S</t>
  </si>
  <si>
    <t>Skúška tesnosti vodovodného potrubia</t>
  </si>
  <si>
    <t>722230101.S</t>
  </si>
  <si>
    <t>Montáž a dodávka drobné armatúry, ventily k TČ</t>
  </si>
  <si>
    <t>súb</t>
  </si>
  <si>
    <t>Klampiarske konštrukcie</t>
  </si>
  <si>
    <t>764254405.S</t>
  </si>
  <si>
    <t>Žľaby pododkvapové polokruhové rš 330 mm - Antracit</t>
  </si>
  <si>
    <t>764554403.S</t>
  </si>
  <si>
    <t>Odpadové rúry kruhové d 100 mm - Antracit</t>
  </si>
  <si>
    <t>OST</t>
  </si>
  <si>
    <t>Ostatné profesie a presuny</t>
  </si>
  <si>
    <t>210010001.S</t>
  </si>
  <si>
    <t>Vyhrievací kábel pre atikové chrlice (vrátane montáže)</t>
  </si>
  <si>
    <t>262144</t>
  </si>
  <si>
    <t>998721201.S</t>
  </si>
  <si>
    <t>Presun hmôt pre zdravotechniku v objektoch do 6 m</t>
  </si>
  <si>
    <t>Vedľajšie rozpočtové náklady</t>
  </si>
  <si>
    <t>764999102</t>
  </si>
  <si>
    <t>Nájom nožnicovej plošiny (vrátane presunov)</t>
  </si>
  <si>
    <t>deň</t>
  </si>
  <si>
    <t>764999103</t>
  </si>
  <si>
    <t>Príplatok za prácu z pracovnej plošiny</t>
  </si>
  <si>
    <t>600011</t>
  </si>
  <si>
    <t>Finálne upratovanie staveniska a objektu</t>
  </si>
  <si>
    <t>700011.1</t>
  </si>
  <si>
    <t>Pol1</t>
  </si>
  <si>
    <t>Revízie, atesty materiálov a požiadavky na ostatné vyskúšanie</t>
  </si>
  <si>
    <t>Pol26</t>
  </si>
  <si>
    <t>Geodetické práce</t>
  </si>
  <si>
    <t>Pol27</t>
  </si>
  <si>
    <t>Dokumentácia skutočného vyhotovenia stavby</t>
  </si>
  <si>
    <t>03 - VZT</t>
  </si>
  <si>
    <t>751 - Vzduchotechnické zariadenia (Zdroj a filtrácia)</t>
  </si>
  <si>
    <t>D1 - Rozvody a distribúcia vzduchu</t>
  </si>
  <si>
    <t>OST - Montáž, mechanizmy a logistika</t>
  </si>
  <si>
    <t>751</t>
  </si>
  <si>
    <t>Vzduchotechnické zariadenia (Zdroj a filtrácia)</t>
  </si>
  <si>
    <t>751111110</t>
  </si>
  <si>
    <t>VZT jednotka exteriérová (18 500 m3/h), protiprúdny rekuperátor (82%)</t>
  </si>
  <si>
    <t>751111210</t>
  </si>
  <si>
    <t>Vodný ohrievač pre temperovanie (integrovaný výmenník)</t>
  </si>
  <si>
    <t>751111310</t>
  </si>
  <si>
    <t>Filtračná skriňa pre HEPA filter H13 (zosilnená oceľ)</t>
  </si>
  <si>
    <t>751111320</t>
  </si>
  <si>
    <t>HEPA filter H13 (vysokokapacitný, nízky odpor)</t>
  </si>
  <si>
    <t>751111330</t>
  </si>
  <si>
    <t>Vreckový filter F7 (sekundárna filtrácia odťahu)</t>
  </si>
  <si>
    <t>751111340</t>
  </si>
  <si>
    <t>Kovový lapač spalín a tukový filter (primárna filtrácia)</t>
  </si>
  <si>
    <t>751111410</t>
  </si>
  <si>
    <t>Servopohon havarijný s vratnou pružinou (prívod/odvod)</t>
  </si>
  <si>
    <t>751111510</t>
  </si>
  <si>
    <t>Transformátorový 5-stupňový regulátor otáčok (manuálny)</t>
  </si>
  <si>
    <t>751111610</t>
  </si>
  <si>
    <t>Protidažďová žalúzia Al eloxovaná so sieťkou</t>
  </si>
  <si>
    <t>751111910</t>
  </si>
  <si>
    <t>Betónový základ pod VZT (tr. C20/25) vrátane výstuže</t>
  </si>
  <si>
    <t>348101210</t>
  </si>
  <si>
    <t>Oplotenie jednotky (klietka) a bránka (antivandal)</t>
  </si>
  <si>
    <t>767111010</t>
  </si>
  <si>
    <t>Balistický labyrint (Ricochet protection) - oceľ Hardox</t>
  </si>
  <si>
    <t>D1</t>
  </si>
  <si>
    <t>Rozvody a distribúcia vzduchu</t>
  </si>
  <si>
    <t>751112101</t>
  </si>
  <si>
    <t>Potrubie štvorhranné pozink (do obvodu 1600 mm)</t>
  </si>
  <si>
    <t>751112110</t>
  </si>
  <si>
    <t>Spiro potrubie kruhové d 500 - 800 mm</t>
  </si>
  <si>
    <t>751112120</t>
  </si>
  <si>
    <t>Tvarovky a príruby (oblúky, odbočky, prechody)</t>
  </si>
  <si>
    <t>751112210</t>
  </si>
  <si>
    <t>Pretlaková prívodná stena (dierovaný Al plech) - D+M</t>
  </si>
  <si>
    <t>751112310</t>
  </si>
  <si>
    <t>Odťahová dýza laminárna (v cieľovom priestore)</t>
  </si>
  <si>
    <t>713482122</t>
  </si>
  <si>
    <t>Tepelná izolácia interiérová (minerálna vlna hr. 40 mm)</t>
  </si>
  <si>
    <t>713482121</t>
  </si>
  <si>
    <t>Tepelná izolácia exteriérová s Al-plechovým krytom</t>
  </si>
  <si>
    <t>751112410</t>
  </si>
  <si>
    <t>Závesná a kotviaca technika (závitové tyče, objímky)</t>
  </si>
  <si>
    <t>751112510</t>
  </si>
  <si>
    <t>Spojovací a tesniaci materiál (pásky, tmely, skrutky)</t>
  </si>
  <si>
    <t>767111020</t>
  </si>
  <si>
    <t>Oceľové balistické kryty potrubia v hale (plech 3mm)</t>
  </si>
  <si>
    <t>751112610</t>
  </si>
  <si>
    <t>Stenové prestupy kompletné (izolované, balisticky upravené)</t>
  </si>
  <si>
    <t>Montáž, mechanizmy a logistika</t>
  </si>
  <si>
    <t>751999102</t>
  </si>
  <si>
    <t>Nájom nožnicovej elektrickej plošiny</t>
  </si>
  <si>
    <t>751999103</t>
  </si>
  <si>
    <t>Práca autožeriavu (osadenie jednotky na terén)</t>
  </si>
  <si>
    <t>751999105</t>
  </si>
  <si>
    <t>Montážna práca VZT špecialistov (práca vo výškach)</t>
  </si>
  <si>
    <t>162701101</t>
  </si>
  <si>
    <t>Odvoz odpadu</t>
  </si>
  <si>
    <t>Finálne priemyselné upratovanie haly po montáži</t>
  </si>
  <si>
    <t>Meranie prietoku a laminárnosti (protokol STN 39 5050)</t>
  </si>
  <si>
    <t>800011</t>
  </si>
  <si>
    <t>Skúšky tesnosti a zaregulovanie systému (2-fázové)</t>
  </si>
  <si>
    <t>900011</t>
  </si>
  <si>
    <t>Certifikácia a meranie účinnosti HEPA filtrácie H13</t>
  </si>
  <si>
    <t>Pol28</t>
  </si>
  <si>
    <t>Pol29</t>
  </si>
  <si>
    <t>Pol30</t>
  </si>
  <si>
    <t>Presuny hmôt pre vzduchotechnické zariadenia</t>
  </si>
  <si>
    <t>1217612495</t>
  </si>
  <si>
    <t>04 - UK a CHLAD</t>
  </si>
  <si>
    <t>731 - Zdroje tepla a chladu (Strojovňa a TČ)</t>
  </si>
  <si>
    <t>733 - Potrubné rozvody a izolácie (Lisovaná oceľ)</t>
  </si>
  <si>
    <t>735 - Vykurovacie telesá (Sálavé panely)</t>
  </si>
  <si>
    <t>VRN - Vedľajšie rozpočtové náklady a logistika</t>
  </si>
  <si>
    <t>Zdroje tepla a chladu (Strojovňa a TČ)</t>
  </si>
  <si>
    <t>731111301</t>
  </si>
  <si>
    <t>Tepelné čerpadlo monoblok (reverz) 35 kW</t>
  </si>
  <si>
    <t>731111302</t>
  </si>
  <si>
    <t>Osadenie TČ na základ a napojenie na okruh</t>
  </si>
  <si>
    <t>731111305</t>
  </si>
  <si>
    <t>Záložný elektrokotol 28 kW (bivalentný zdroj)</t>
  </si>
  <si>
    <t>731111306</t>
  </si>
  <si>
    <t>Montáž a zapojenie elektrokotla</t>
  </si>
  <si>
    <t>731111310</t>
  </si>
  <si>
    <t>Akumulačná nádrž izolovaná 1 000 l</t>
  </si>
  <si>
    <t>731111311</t>
  </si>
  <si>
    <t>Osadenie a dopojenie akumulačnej nádrže</t>
  </si>
  <si>
    <t>731111320</t>
  </si>
  <si>
    <t>Expanzná nádoba pre kúrenie/chladenie 150 l</t>
  </si>
  <si>
    <t>731111321</t>
  </si>
  <si>
    <t>Montáž expanznej nádoby a nastavenie protitlaku</t>
  </si>
  <si>
    <t>731111330</t>
  </si>
  <si>
    <t>Čerpadlová skupina so zmiešavacím ventilom</t>
  </si>
  <si>
    <t>731111331</t>
  </si>
  <si>
    <t>Montáž a zapojenie čerpadlovej skupiny</t>
  </si>
  <si>
    <t>731111340</t>
  </si>
  <si>
    <t>Hydraulický vyrovnávač tlakov (anuloid)</t>
  </si>
  <si>
    <t>731111341</t>
  </si>
  <si>
    <t>Montáž anuloidu a izolácie</t>
  </si>
  <si>
    <t>731111400</t>
  </si>
  <si>
    <t>Rozdeľovač a zberač pre 2 okruhy</t>
  </si>
  <si>
    <t>731111401</t>
  </si>
  <si>
    <t>Montáž rozdeľovača a upevnenie na stenu</t>
  </si>
  <si>
    <t>731111500</t>
  </si>
  <si>
    <t>Konfigurácia a programovanie kaskádového radiča</t>
  </si>
  <si>
    <t>731111600</t>
  </si>
  <si>
    <t>Antivibračná pätka pod TČ (sada 4 ks)</t>
  </si>
  <si>
    <t>132201101</t>
  </si>
  <si>
    <t>Výkop a betónovanie základov pod TČ (tr. C20/25)</t>
  </si>
  <si>
    <t>Kamenivo ťažené prané 16/32 pod základy</t>
  </si>
  <si>
    <t>162201102</t>
  </si>
  <si>
    <t>731111505</t>
  </si>
  <si>
    <t>Glykolová zmes nemrznúca (koncentrát -30°C)</t>
  </si>
  <si>
    <t>l</t>
  </si>
  <si>
    <t>731111506</t>
  </si>
  <si>
    <t>Napustenie, preplach a tlakovanie systému</t>
  </si>
  <si>
    <t>733</t>
  </si>
  <si>
    <t>Potrubné rozvody a izolácie (Lisovaná oceľ)</t>
  </si>
  <si>
    <t>733111105</t>
  </si>
  <si>
    <t>Potrubie oceľové lisované D 28 - D 54 mm</t>
  </si>
  <si>
    <t>733111106</t>
  </si>
  <si>
    <t>Montáž potrubia a osadenie do príchytiek</t>
  </si>
  <si>
    <t>733111110</t>
  </si>
  <si>
    <t>Tvarovky lisovacie (kolená, T-kusy, spojky)</t>
  </si>
  <si>
    <t>733111111</t>
  </si>
  <si>
    <t>Osadenie a zlisovanie tvaroviek</t>
  </si>
  <si>
    <t>Izolácia potrubia kaučuková parotesná hr. 19-25 mm</t>
  </si>
  <si>
    <t>Montáž izolácie a lepenie spojov parotesne</t>
  </si>
  <si>
    <t>733111200</t>
  </si>
  <si>
    <t>Armatúry (guľové ventily, filtre, spätne klapky)</t>
  </si>
  <si>
    <t>733111201</t>
  </si>
  <si>
    <t>Montáž armatúr a tesnenie spojov</t>
  </si>
  <si>
    <t>733999105</t>
  </si>
  <si>
    <t>Jadrové vŕtanie prestupov do priemeru 100mm</t>
  </si>
  <si>
    <t>735</t>
  </si>
  <si>
    <t>Vykurovacie telesá (Sálavé panely)</t>
  </si>
  <si>
    <t>735111305</t>
  </si>
  <si>
    <t>Vodný sálavý panel (kúrenie/chladenie)</t>
  </si>
  <si>
    <t>735111306</t>
  </si>
  <si>
    <t>Montáž panelov pod strop z plošiny</t>
  </si>
  <si>
    <t>735111310</t>
  </si>
  <si>
    <t>Závesný a fixačný systém pre balistický podhľad</t>
  </si>
  <si>
    <t>735111311</t>
  </si>
  <si>
    <t>Osadenie a rektifikácia závesov</t>
  </si>
  <si>
    <t>735111320</t>
  </si>
  <si>
    <t>Pripojovacia flexi hadica nerezová izolovaná</t>
  </si>
  <si>
    <t>735111321</t>
  </si>
  <si>
    <t>Montáž pripojovacích hadíc a tlakovanie</t>
  </si>
  <si>
    <t>735111330</t>
  </si>
  <si>
    <t>Regulačný ventil so servopohonom 230V</t>
  </si>
  <si>
    <t>735111331</t>
  </si>
  <si>
    <t>Montáž a elektrické zapojenie servopohonu</t>
  </si>
  <si>
    <t>Vedľajšie rozpočtové náklady a logistika</t>
  </si>
  <si>
    <t>731999102</t>
  </si>
  <si>
    <t>731999103</t>
  </si>
  <si>
    <t>Práca autožeriavu (vykládka a osadenie strojov)</t>
  </si>
  <si>
    <t>731999105</t>
  </si>
  <si>
    <t>Montážna práca kúrenár (výškové práce)</t>
  </si>
  <si>
    <t>Odvoz obalov a sute</t>
  </si>
  <si>
    <t>Priebežné a finálne upratovanie a DSV</t>
  </si>
  <si>
    <t>Tlaková skúška, vyregulovanie a revízie</t>
  </si>
  <si>
    <t>Presuny hmôt pre VZT a UK</t>
  </si>
  <si>
    <t>-2026597166</t>
  </si>
  <si>
    <t>05 - Elektro</t>
  </si>
  <si>
    <t>D1 - Napájanie a rozvádzače</t>
  </si>
  <si>
    <t>D2 - Kabeláž a trasy</t>
  </si>
  <si>
    <t>D3 - Osvetlenie a Balistická bezpečnosť</t>
  </si>
  <si>
    <t>D4 - VRN</t>
  </si>
  <si>
    <t>Napájanie a rozvádzače</t>
  </si>
  <si>
    <t>21-R01</t>
  </si>
  <si>
    <t>Skriňa hlavného rozvádzača RH-ŠS (voľne stojaca, IP43)</t>
  </si>
  <si>
    <t>21-R02</t>
  </si>
  <si>
    <t>Hlavný istič 3-pólový, In=250A (pre kaskádu a ohrev)</t>
  </si>
  <si>
    <t>21-R03</t>
  </si>
  <si>
    <t>Istič 3-pólový, C 100A (prívod pre technologický rozvádzač VZT)</t>
  </si>
  <si>
    <t>21-R04</t>
  </si>
  <si>
    <t>Skriňa technologického rozvádzača R-VZT (IP54)</t>
  </si>
  <si>
    <t>21-R05</t>
  </si>
  <si>
    <t>Stykačová sekcia pre el. predohrev 45 kW (3x 15 kW moduly)</t>
  </si>
  <si>
    <t>21-R06</t>
  </si>
  <si>
    <t>Frekvenčný menič pre motory ventilátorov (do 15 kW)</t>
  </si>
  <si>
    <t>21-R07</t>
  </si>
  <si>
    <t>Prepäťová ochrana typ 1+2 (chráni riadiacu elektroniku VZT)</t>
  </si>
  <si>
    <t>21-R08</t>
  </si>
  <si>
    <t>Montáž a prepojenie prístrojov v rozvádzači (náročné prepoje)</t>
  </si>
  <si>
    <t>21-R09</t>
  </si>
  <si>
    <t>Zvyšná výzbroj (ističe B16/1, RCD 40/4/0.03, zbernice, popisy)</t>
  </si>
  <si>
    <t>D2</t>
  </si>
  <si>
    <t>Kabeláž a trasy</t>
  </si>
  <si>
    <t>21-K01</t>
  </si>
  <si>
    <t>Kábel 1-CXKH-V-J 5x35 (hlavný prívod pre VZT technológiu)</t>
  </si>
  <si>
    <t>21-K02</t>
  </si>
  <si>
    <t>Montáž kábla 5x35 do žľabu vrátane uchytenia</t>
  </si>
  <si>
    <t>21-K03</t>
  </si>
  <si>
    <t>Kábel 1-CXKH-V-J 3x2.5 B2ca-s1,d0,a1 (Svetelné okruhy)</t>
  </si>
  <si>
    <t>21-K04</t>
  </si>
  <si>
    <t>Montáž kábla B2ca vo zväzkoch (stropné vedenie)</t>
  </si>
  <si>
    <t>21-K05</t>
  </si>
  <si>
    <t>Mriežkový žľab nerezový 200x50 (pre agresívne prostredie)</t>
  </si>
  <si>
    <t>21-K06</t>
  </si>
  <si>
    <t>Konštrukcia pre upevnenie žľabov (závesy, výložníky, tyče)</t>
  </si>
  <si>
    <t>21-K07</t>
  </si>
  <si>
    <t>Ukončenie káblov do 5x35 lisovacím okom s izoláciou</t>
  </si>
  <si>
    <t>21-K08-1</t>
  </si>
  <si>
    <t>Zásuvka 230V/16A, IP55, bezhalogénová (komplet)</t>
  </si>
  <si>
    <t>21-K08-2</t>
  </si>
  <si>
    <t>Zásuvka priemyselná 400V/32A, 5-pól, IP67</t>
  </si>
  <si>
    <t>21-K08-3</t>
  </si>
  <si>
    <t>Vypínač radenie 1, 6, 7 - IP55 bezhalogén</t>
  </si>
  <si>
    <t>21-K08-4</t>
  </si>
  <si>
    <t>Krabica odbočná IP55 s vývodkami (rôzne veľkosti)</t>
  </si>
  <si>
    <t>34161-S1</t>
  </si>
  <si>
    <t>Kábel 1-CHKE-V-J 3x1.5 B2ca-s1,d1,a1 (Svetlá)</t>
  </si>
  <si>
    <t>34161-S2</t>
  </si>
  <si>
    <t>Kábel 1-CHKE-V-J 3x2.5 B2ca-s1,d1,a1 (Zásuvky)</t>
  </si>
  <si>
    <t>34161-S3</t>
  </si>
  <si>
    <t>Kábel 1-CHKE-V-J 5x4 B2ca-s1,d1,a1 (Motory/TČ)</t>
  </si>
  <si>
    <t>21-K08-8</t>
  </si>
  <si>
    <t>Ohybná rúrka (chránička) HF 20/25mm v betóne/podhľade</t>
  </si>
  <si>
    <t>21-K08-9</t>
  </si>
  <si>
    <t>Montáž káblov do 2.5mm2 vo zväzkoch (MJ: m)</t>
  </si>
  <si>
    <t>21-K08-10</t>
  </si>
  <si>
    <t>Montáž káblov nad 2.5mm2 do 16mm2 (MJ: m)</t>
  </si>
  <si>
    <t>21-K08-11</t>
  </si>
  <si>
    <t>Ukončenie káblov v prístrojoch a rozvádzačoch</t>
  </si>
  <si>
    <t>21-K08-12</t>
  </si>
  <si>
    <t>Drobný inštalačný materiál (príchytky, hmoždinky)</t>
  </si>
  <si>
    <t>D3</t>
  </si>
  <si>
    <t>Osvetlenie a Balistická bezpečnosť</t>
  </si>
  <si>
    <t>21-O01</t>
  </si>
  <si>
    <t>LED priemyselné svietidlo IP65, 8400 lm, DALI regulácia</t>
  </si>
  <si>
    <t>21-O02</t>
  </si>
  <si>
    <t>Balistický kôš zo 4mm ocele (Hardox) - ochrana svetla</t>
  </si>
  <si>
    <t>21-O03</t>
  </si>
  <si>
    <t>Montáž svietidla do koša a mechanické ukotvenie na strop</t>
  </si>
  <si>
    <t>21-O04</t>
  </si>
  <si>
    <t>Núdzové svietidlo s autonómnym testom (B2ca kábel)</t>
  </si>
  <si>
    <t>21-O05-1</t>
  </si>
  <si>
    <t>PIR snímač prítomnosti IP65 (montáž do Hardox koša)</t>
  </si>
  <si>
    <t>21-O05-2</t>
  </si>
  <si>
    <t>DALI prevodník pre tlačidlový ovládač (vstup do MaR)</t>
  </si>
  <si>
    <t>21-O05-3</t>
  </si>
  <si>
    <t>Tlačidlový ovládač priemyselný IP65 (Štart/Stop boxu)</t>
  </si>
  <si>
    <t>21-O05-4</t>
  </si>
  <si>
    <t>Modul MaR pre riadenie lokálneho ohrevu/VZT v boxe</t>
  </si>
  <si>
    <t>21-O05-5</t>
  </si>
  <si>
    <t>Kábel komunikačný J-Y(ST)Y 2x2x0,8 B2ca (zbernica)</t>
  </si>
  <si>
    <t>21-O05-6</t>
  </si>
  <si>
    <t>Montáž snímača v balistickom koši a nastavenie citlivosti</t>
  </si>
  <si>
    <t>21-O05-7</t>
  </si>
  <si>
    <t>Montáž a mechanické upevnenie modulu MaR</t>
  </si>
  <si>
    <t>21-O05-8</t>
  </si>
  <si>
    <t>Montáž a adresácia DALI prvkov</t>
  </si>
  <si>
    <t>21-O05-9</t>
  </si>
  <si>
    <t>Zapojenie komunikačnej zbernice na svorky</t>
  </si>
  <si>
    <t>D4</t>
  </si>
  <si>
    <t>VRN-1</t>
  </si>
  <si>
    <t>Nájom nožnicovej plošiny pre montáž košov a žľabov</t>
  </si>
  <si>
    <t>VRN-02</t>
  </si>
  <si>
    <t>Priebežné upratovanie pracoviska (EL odpad)</t>
  </si>
  <si>
    <t>VRN-03</t>
  </si>
  <si>
    <t>Finálne upratovanie technologických priestorov</t>
  </si>
  <si>
    <t>VRN-04</t>
  </si>
  <si>
    <t>Odborná prehliadka a skúška (Revízia EL)</t>
  </si>
  <si>
    <t>VRN-05</t>
  </si>
  <si>
    <t>Geodetické zameranie trás a vývodov</t>
  </si>
  <si>
    <t>VRN-06</t>
  </si>
  <si>
    <t>Dokumentácia skutočného vyhotovenia (DSV)</t>
  </si>
  <si>
    <t>LOG-01</t>
  </si>
  <si>
    <t>Presun pracovníkov (osobná doprava na stavbu)</t>
  </si>
  <si>
    <t>km</t>
  </si>
  <si>
    <t>LOG-02</t>
  </si>
  <si>
    <t>Nákladná doprava materiálu (cyklus Alas Trstín)</t>
  </si>
  <si>
    <t>LOG-03</t>
  </si>
  <si>
    <t>Vnútrostaveniskový presun hmôt (EL materiál)</t>
  </si>
  <si>
    <t>LOG-04</t>
  </si>
  <si>
    <t>Nakladanie a vykladanie materiálu (mechanizácia)</t>
  </si>
  <si>
    <t>VRN-7</t>
  </si>
  <si>
    <t>Úradná skúška (revízia), meranie intenzity osvetlenia</t>
  </si>
  <si>
    <t>VRN-8</t>
  </si>
  <si>
    <t>Dokumentácia skutočného vyhotovenia a zaškolenie obsluhy</t>
  </si>
  <si>
    <t>06 - MaR</t>
  </si>
  <si>
    <t>D1 - Riadiaci systém a procesné stanice</t>
  </si>
  <si>
    <t>D2 - Snímače a akčné členy (Zosúladené s VZT a ÚK)</t>
  </si>
  <si>
    <t>D3 - Kabeláž a ukončenie (MaR štandard)</t>
  </si>
  <si>
    <t>D4 - Presuny ľudí a materiálov (Logistika)</t>
  </si>
  <si>
    <t>D5 - Povinné vedľajšie náklady (VRN)</t>
  </si>
  <si>
    <t>Riadiaci systém a procesné stanice</t>
  </si>
  <si>
    <t>mar.01</t>
  </si>
  <si>
    <t>DDC podstanica voľne programovateľná (napr. Honeywell)</t>
  </si>
  <si>
    <t>mar.02</t>
  </si>
  <si>
    <t>Rozširujúci I/O modul (binárne/analógové vstupy)</t>
  </si>
  <si>
    <t>mar.03</t>
  </si>
  <si>
    <t>Skriňa rozvádzača R-MaR (IP54, nástenná)</t>
  </si>
  <si>
    <t>mar.04</t>
  </si>
  <si>
    <t>Zdroj 24V DC / 10A pre napájanie periférií</t>
  </si>
  <si>
    <t>mar.05</t>
  </si>
  <si>
    <t>Komunikačný prevodník BACnet / M-Bus (pre merače)</t>
  </si>
  <si>
    <t>mar.06</t>
  </si>
  <si>
    <t>Montáž a vyzbrojenie rozvádzača MaR prístrojmi</t>
  </si>
  <si>
    <t>mar.07</t>
  </si>
  <si>
    <t>Softvér BMS (vizualizácia, trendy, alarmy)</t>
  </si>
  <si>
    <t>Snímače a akčné členy (Zosúladené s VZT a ÚK)</t>
  </si>
  <si>
    <t>mar.08</t>
  </si>
  <si>
    <t>Snímač teploty a vlhkosti priestorový (rosný bod)</t>
  </si>
  <si>
    <t>mar.09</t>
  </si>
  <si>
    <t>Kanálový snímač teploty a vlhkosti (pre VZT)</t>
  </si>
  <si>
    <t>mar.10</t>
  </si>
  <si>
    <t>Snímač diferenčného tlaku (monitoring HEPA filtrov)</t>
  </si>
  <si>
    <t>mar.11</t>
  </si>
  <si>
    <t>Snímač CO2 priestorový (riadenie výkonu VZT)</t>
  </si>
  <si>
    <t>mar.12</t>
  </si>
  <si>
    <t>Termostat protimrazovej ochrany výmenníka</t>
  </si>
  <si>
    <t>mar.13</t>
  </si>
  <si>
    <t>Servopohon ventila 0-10V pre sálavé panely</t>
  </si>
  <si>
    <t>mar.14</t>
  </si>
  <si>
    <t>Montáž snímačov a pohonov vrátane kalibrácie</t>
  </si>
  <si>
    <t>Kabeláž a ukončenie (MaR štandard)</t>
  </si>
  <si>
    <t>mar.15</t>
  </si>
  <si>
    <t>Kábel J-Y(ST)Y 2x2x0.8 (zbernica a snímače)</t>
  </si>
  <si>
    <t>mar.16</t>
  </si>
  <si>
    <t>Kábel tienený 1-CHKE-V 3x1.5 (napájanie pohonov)</t>
  </si>
  <si>
    <t>mar.17</t>
  </si>
  <si>
    <t>Zatiahnutie MaR káblov do existujúcich žľabov</t>
  </si>
  <si>
    <t>mar.18</t>
  </si>
  <si>
    <t>Zapojenie káblov do rozvádzača a na svorky snímačov</t>
  </si>
  <si>
    <t>mar.19</t>
  </si>
  <si>
    <t>Drobný inštalačný materiál (štítky, dutinky, tmel)</t>
  </si>
  <si>
    <t>Presuny ľudí a materiálov (Logistika)</t>
  </si>
  <si>
    <t>Doprava programátorov a technikov MaR</t>
  </si>
  <si>
    <t>Vnútrostaveniskový presun</t>
  </si>
  <si>
    <t>Presun meracej a kalibračnej techniky</t>
  </si>
  <si>
    <t>D5</t>
  </si>
  <si>
    <t>Povinné vedľajšie náklady (VRN)</t>
  </si>
  <si>
    <t>VRN-01</t>
  </si>
  <si>
    <t>Nájom plošiny pre montáž snímačov v hale</t>
  </si>
  <si>
    <t>Priebežné a finálne upratovanie</t>
  </si>
  <si>
    <t>Programovanie logiky TČ / VZT / Sálavé panely</t>
  </si>
  <si>
    <t>Komplexné funkčné skúšky a vyregulovanie sústavy</t>
  </si>
  <si>
    <t>Dokumentácia skutočného vyhotovenia (DSV + schémy)</t>
  </si>
  <si>
    <t>07 - sportova technologia</t>
  </si>
  <si>
    <t>D2 - Balistické „opancierovanie“ (Strop a Steny)</t>
  </si>
  <si>
    <t>D3 - Povrchy GELPO (Antirebound a Akustika)</t>
  </si>
  <si>
    <t>D4 - Dopadisko striel (Granulátová kaskáda)</t>
  </si>
  <si>
    <t>D5 - Logistika a Presuny</t>
  </si>
  <si>
    <t>D6 - Vedľajšie náklady (VRN)</t>
  </si>
  <si>
    <t>Balistické „opancierovanie“ (Strop a Steny)</t>
  </si>
  <si>
    <t>TEC-01</t>
  </si>
  <si>
    <t>Hardox 500 (hr. 6 mm) - Balistický podklad STROP</t>
  </si>
  <si>
    <t>TEC-02</t>
  </si>
  <si>
    <t>Montáž Hardoxu vrátane náročných zvarov a rezania</t>
  </si>
  <si>
    <t>TEC-03</t>
  </si>
  <si>
    <t>Hardox 500 (hr. 6 mm) - Balistický podklad STENY</t>
  </si>
  <si>
    <t>TEC-04</t>
  </si>
  <si>
    <t>TEC-05</t>
  </si>
  <si>
    <t>Montáž Hardoxu a pomocnej k-cie (náročné zvary)</t>
  </si>
  <si>
    <t>TEC-06</t>
  </si>
  <si>
    <t>Špeciálny spojovací materiál pre Hardox (vysokopev.)</t>
  </si>
  <si>
    <t>TEC-07</t>
  </si>
  <si>
    <t>Chemické kotvenie sekundárneho roštu do rámov haly</t>
  </si>
  <si>
    <t>Povrchy GELPO (Antirebound a Akustika)</t>
  </si>
  <si>
    <t>TEC-10.1</t>
  </si>
  <si>
    <t>Dlažba GELPO 25mm hladká (lepená na strop)</t>
  </si>
  <si>
    <t>TEC-11.1</t>
  </si>
  <si>
    <t>Dlažba GELPO 40mm raster (lepená na steny)</t>
  </si>
  <si>
    <t>TEC-12</t>
  </si>
  <si>
    <t>Dlažba GELPO 30mm + 10mm Puzzle (Podlaha)</t>
  </si>
  <si>
    <t>TEC-14</t>
  </si>
  <si>
    <t>montáž gumy vrátane spájacieho materiálu</t>
  </si>
  <si>
    <t>M2</t>
  </si>
  <si>
    <t>Dopadisko striel (Granulátová kaskáda)</t>
  </si>
  <si>
    <t>TEC-15</t>
  </si>
  <si>
    <t>Pryžový granulát GELPO 0-50mm (28 ton)</t>
  </si>
  <si>
    <t>TEC-16</t>
  </si>
  <si>
    <t>Shootblok GELPO 500x300x200mm</t>
  </si>
  <si>
    <t>TEC-17</t>
  </si>
  <si>
    <t>Výstavba steny zo Shootblokov - Oceľový skelet lapača a mechanické plnenie</t>
  </si>
  <si>
    <t>Logistika a Presuny</t>
  </si>
  <si>
    <t>Doprava materiálu (28t granulát + 26t oceľ + 30t guma)</t>
  </si>
  <si>
    <t>Presun montážnej čaty a ubytovanie</t>
  </si>
  <si>
    <t>Mechanizácia (ťažký autožeriav a VZV)</t>
  </si>
  <si>
    <t>D6</t>
  </si>
  <si>
    <t>Vedľajšie náklady (VRN)</t>
  </si>
  <si>
    <t>Nájom nožnicovej plošiny a manipulačnej techniky</t>
  </si>
  <si>
    <t>DSV, certifikácia, revízie a upratovanie</t>
  </si>
  <si>
    <t>SO 03 - Gulové strelište</t>
  </si>
  <si>
    <t xml:space="preserve">    RO - Ostatné</t>
  </si>
  <si>
    <t xml:space="preserve">    714 - Akustické a protiotrasové opatrenie</t>
  </si>
  <si>
    <t xml:space="preserve">    762 - Konštrukcie tesárske</t>
  </si>
  <si>
    <t xml:space="preserve">    777 - Podlahy syntetické</t>
  </si>
  <si>
    <t xml:space="preserve">    43-M-OK - Montáž + dodávka  oceľových konštrukcií</t>
  </si>
  <si>
    <t>113107112.S</t>
  </si>
  <si>
    <t>Odstránenie podkladu v ploche do 200 m2 z kameniva ťaženého, hr.100 do 200 mm,  -0,24000t</t>
  </si>
  <si>
    <t>389069428</t>
  </si>
  <si>
    <t>122201101.S</t>
  </si>
  <si>
    <t>Odkopávka a prekopávka nezapažená v hornine 3, do 100 m3</t>
  </si>
  <si>
    <t>-869964443</t>
  </si>
  <si>
    <t>122201109.S</t>
  </si>
  <si>
    <t>Odkopávky a prekopávky nezapažené. Príplatok k cenám za lepivosť horniny 3</t>
  </si>
  <si>
    <t>1281534397</t>
  </si>
  <si>
    <t>383673561</t>
  </si>
  <si>
    <t>131201101.S</t>
  </si>
  <si>
    <t>Výkop nezapaženej jamy v hornine 3, do 100 m3</t>
  </si>
  <si>
    <t>-1329646787</t>
  </si>
  <si>
    <t>-1403739399</t>
  </si>
  <si>
    <t>-515998197</t>
  </si>
  <si>
    <t>978865889</t>
  </si>
  <si>
    <t>132201201.S</t>
  </si>
  <si>
    <t>Výkop ryhy šírky 600-2000mm horn.3 do 100m3</t>
  </si>
  <si>
    <t>-1098949164</t>
  </si>
  <si>
    <t>1864310584</t>
  </si>
  <si>
    <t>727893937</t>
  </si>
  <si>
    <t>162301111.S</t>
  </si>
  <si>
    <t>Vodorovné premiestnenie výkopku po nespevnenej ceste z horniny tr.1-4, do 100 m3 na vzdialenosť nad 50 do 500 m</t>
  </si>
  <si>
    <t>-1324733257</t>
  </si>
  <si>
    <t>-1326058343</t>
  </si>
  <si>
    <t>-1940161218</t>
  </si>
  <si>
    <t>171201201.S.1</t>
  </si>
  <si>
    <t>Uloženie sypaniny na pozemku investora</t>
  </si>
  <si>
    <t>-267627884</t>
  </si>
  <si>
    <t>171201300</t>
  </si>
  <si>
    <t>Úprava, vyrovnanie  terénu - po demolácii pôv. objektu</t>
  </si>
  <si>
    <t>kpl</t>
  </si>
  <si>
    <t>2035519819</t>
  </si>
  <si>
    <t>181101101.S</t>
  </si>
  <si>
    <t>Úprava pláne v zárezoch v hornine 1-4 bez zhutnenia</t>
  </si>
  <si>
    <t>485188662</t>
  </si>
  <si>
    <t>215901101.S</t>
  </si>
  <si>
    <t>Zhutnenie podložia z rastlej horniny 1 až 4 pod násypy, z hornina súdržných do 92 % PS a nesúdržných</t>
  </si>
  <si>
    <t>-381458058</t>
  </si>
  <si>
    <t>271573001.S</t>
  </si>
  <si>
    <t>Násyp pod základové konštrukcie so zhutnením zo štrkopiesku fr.0-32 mm</t>
  </si>
  <si>
    <t>497502932</t>
  </si>
  <si>
    <t>273321411.S</t>
  </si>
  <si>
    <t>Betón základových dosiek, železový (bez výstuže), tr. C 30/35</t>
  </si>
  <si>
    <t>-848244855</t>
  </si>
  <si>
    <t>273351215.S</t>
  </si>
  <si>
    <t>Debnenie stien základových dosiek, zhotovenie-dielce</t>
  </si>
  <si>
    <t>-359206052</t>
  </si>
  <si>
    <t>273351216.S</t>
  </si>
  <si>
    <t>Debnenie stien základových dosiek, odstránenie-dielce</t>
  </si>
  <si>
    <t>1863954562</t>
  </si>
  <si>
    <t>273362021.S</t>
  </si>
  <si>
    <t>Výstuž základových dosiek zo zvár. sietí KARI</t>
  </si>
  <si>
    <t>259164266</t>
  </si>
  <si>
    <t>274271021.S</t>
  </si>
  <si>
    <t>Murivo základových pásov (m3) z betónových debniacich tvárnic s betónovou výplňou C 16/20 hrúbky 200 mm</t>
  </si>
  <si>
    <t>1820583693</t>
  </si>
  <si>
    <t>274361825.S1</t>
  </si>
  <si>
    <t>Výstuž pre murivo základových pásov z betónových debniacich tvárnic s betónovou výplňou z ocele B500 (10505)</t>
  </si>
  <si>
    <t>1052540494</t>
  </si>
  <si>
    <t>274313611.S</t>
  </si>
  <si>
    <t>Betón základových pásov, prostý tr. C 16/20</t>
  </si>
  <si>
    <t>1466456792</t>
  </si>
  <si>
    <t>274351217.S</t>
  </si>
  <si>
    <t>Debnenie stien základových pásov, zhotovenie</t>
  </si>
  <si>
    <t>-84910360</t>
  </si>
  <si>
    <t>274351218.S</t>
  </si>
  <si>
    <t>Debnenie stien základových pásov, odstránenie</t>
  </si>
  <si>
    <t>1542299433</t>
  </si>
  <si>
    <t>Výstuž základových pásov z ocele B500 (10505)</t>
  </si>
  <si>
    <t>656364064</t>
  </si>
  <si>
    <t>1308901964</t>
  </si>
  <si>
    <t>275351217.S</t>
  </si>
  <si>
    <t>Debnenie stien základových pätiek, zhotovenie-tradičné</t>
  </si>
  <si>
    <t>-237143851</t>
  </si>
  <si>
    <t>275351218.S</t>
  </si>
  <si>
    <t>Debnenie stien základových pätiek, odstránenie-tradičné</t>
  </si>
  <si>
    <t>-1202635162</t>
  </si>
  <si>
    <t>Výstuž základových pätiek z ocele B500 (10505)</t>
  </si>
  <si>
    <t>1011560996</t>
  </si>
  <si>
    <t>564861111.S</t>
  </si>
  <si>
    <t>Podklad zo štrkodrviny s rozprestretím a zhutnením, po zhutnení hr. 200 mm</t>
  </si>
  <si>
    <t>1190637481</t>
  </si>
  <si>
    <t>567122114.S</t>
  </si>
  <si>
    <t>Podklad z kameniva stmeleného cementom s rozprestretím a zhutnením, CBGM C 8/10 (C 6/8), po zhutnení hr. 150 mm</t>
  </si>
  <si>
    <t>1381997461</t>
  </si>
  <si>
    <t>596811311.S</t>
  </si>
  <si>
    <t>Kladenie betónovej dlažby s vyplnením škár do lôžka z kameniva, veľ. do 0,09 m2 plochy od 50 do 100 m2</t>
  </si>
  <si>
    <t>-52204413</t>
  </si>
  <si>
    <t>592460010100.S</t>
  </si>
  <si>
    <t>Dlažba betónová bezškárová, rozmer 200x100x60 mm, prírodná</t>
  </si>
  <si>
    <t>1734917145</t>
  </si>
  <si>
    <t>767431801.S1</t>
  </si>
  <si>
    <t>Demontáž plechového skladu</t>
  </si>
  <si>
    <t>-892649210</t>
  </si>
  <si>
    <t>Osadenie záhonového alebo parkového obrubníka betón., do lôžka z bet. pros. tr. C 16/20 s bočnou oporou</t>
  </si>
  <si>
    <t>-1964898619</t>
  </si>
  <si>
    <t>Obrubník parkový, lxšxv 1000x50x200 mm, prírodný</t>
  </si>
  <si>
    <t>700741726</t>
  </si>
  <si>
    <t>1897301414</t>
  </si>
  <si>
    <t>976475361</t>
  </si>
  <si>
    <t>1878434316</t>
  </si>
  <si>
    <t>-189425078</t>
  </si>
  <si>
    <t>-774729294</t>
  </si>
  <si>
    <t>762341811.S</t>
  </si>
  <si>
    <t>Demontáž debnenia striech rovných, z dosiek hrubých,  -0,01600 t</t>
  </si>
  <si>
    <t>270560038</t>
  </si>
  <si>
    <t>765323830.S</t>
  </si>
  <si>
    <t>Demontáž vlnoviek z azbestocementu do sute na drevenej alebo oceľovej konštrukcii, sklon do 45°,-0,02200 t</t>
  </si>
  <si>
    <t>1640015799</t>
  </si>
  <si>
    <t>968061115.S</t>
  </si>
  <si>
    <t>Demontáž okien drevených, 1 bm obvodu - 0,008t</t>
  </si>
  <si>
    <t>-27530586</t>
  </si>
  <si>
    <t>968061116.S</t>
  </si>
  <si>
    <t>Demontáž dverí drevených vchodových, 1 bm obvodu - 0,012t</t>
  </si>
  <si>
    <t>160927234</t>
  </si>
  <si>
    <t>-741144627</t>
  </si>
  <si>
    <t>981011111.S</t>
  </si>
  <si>
    <t>Demolácia budov postupným rozoberaním, drevených ľahkých jednostranne obitých,  -0,03900t</t>
  </si>
  <si>
    <t>1235680448</t>
  </si>
  <si>
    <t>981011112.S</t>
  </si>
  <si>
    <t>Demolácia budov postupným rozoberaním, ostatných, obojstranne obitých, prípadne omietnutých,  -0,22200t</t>
  </si>
  <si>
    <t>1530554857</t>
  </si>
  <si>
    <t>981511112.S</t>
  </si>
  <si>
    <t>Demolácia konštrukcií objektov postupným rozoberaním z tehál alebo tvárnic na maltu cementovú, -2,00400t</t>
  </si>
  <si>
    <t>793599039</t>
  </si>
  <si>
    <t>981511114.S</t>
  </si>
  <si>
    <t>Demolácia konštrukcií objektov vykonávaná postupným rozoberaním zo železobetónu,  -2,41000t</t>
  </si>
  <si>
    <t>597633335</t>
  </si>
  <si>
    <t>-861258372</t>
  </si>
  <si>
    <t>-558761991</t>
  </si>
  <si>
    <t>979087017.S</t>
  </si>
  <si>
    <t>Odvoz na skládku, demontovaných konštrukcií azbestocementových do 5000m</t>
  </si>
  <si>
    <t>-869603547</t>
  </si>
  <si>
    <t>979087018.S</t>
  </si>
  <si>
    <t>Príplatok za každých ďalších aj začatých 5000 m pre odvoz na skládku demontovaných konštrukcií azbestocementových</t>
  </si>
  <si>
    <t>-1718058397</t>
  </si>
  <si>
    <t>979087212.S</t>
  </si>
  <si>
    <t>Nakladanie na dopravné prostriedky pre vodorovnú dopravu sutiny</t>
  </si>
  <si>
    <t>-1210489201</t>
  </si>
  <si>
    <t>979089012.S</t>
  </si>
  <si>
    <t>Poplatok za skládku - betón, tehly, dlaždice (17 01) ostatné</t>
  </si>
  <si>
    <t>-1111904260</t>
  </si>
  <si>
    <t>979089212.S</t>
  </si>
  <si>
    <t>Poplatok za skládku - bitúmenové zmesi, uholný decht, dechtové výrobky (17 03), ostatné</t>
  </si>
  <si>
    <t>-897093710</t>
  </si>
  <si>
    <t>979089412.S</t>
  </si>
  <si>
    <t>Poplatok za skládku - azbestové materiály (17 06), ostatné</t>
  </si>
  <si>
    <t>-577299716</t>
  </si>
  <si>
    <t>551947357</t>
  </si>
  <si>
    <t>998011001.S</t>
  </si>
  <si>
    <t>Presun hmôt pre budovy (801, 803, 812), zvislá konštr. z tehál, tvárnic, z kovu výšky do 6 m</t>
  </si>
  <si>
    <t>740711214</t>
  </si>
  <si>
    <t>RO</t>
  </si>
  <si>
    <t>Ostatné</t>
  </si>
  <si>
    <t>11101</t>
  </si>
  <si>
    <t>-630515500</t>
  </si>
  <si>
    <t>712300831.S</t>
  </si>
  <si>
    <t>Odstránenie povlakovej krytiny na strechách plochých 10° jednovrstvovej,  -0,00600t</t>
  </si>
  <si>
    <t>-795119361</t>
  </si>
  <si>
    <t>Akustické a protiotrasové opatrenie</t>
  </si>
  <si>
    <t>714110220.S</t>
  </si>
  <si>
    <t>Montáž akustických minerálnych obkladov na strop do hliníkového rámu</t>
  </si>
  <si>
    <t>-999326363</t>
  </si>
  <si>
    <t>998714201.S</t>
  </si>
  <si>
    <t>Presun hmôt pre izolácie akustické a protiotrasové opatrenia v objektoch výšky (hĺbky) do 6 m</t>
  </si>
  <si>
    <t>-1204213655</t>
  </si>
  <si>
    <t>762</t>
  </si>
  <si>
    <t>Konštrukcie tesárske</t>
  </si>
  <si>
    <t>762431500.S</t>
  </si>
  <si>
    <t>Montáž obloženia stien, podkladový rošt</t>
  </si>
  <si>
    <t>-973804228</t>
  </si>
  <si>
    <t>145540000500.S</t>
  </si>
  <si>
    <t>Profil oceľový 50x2 mm zváraný tenkostenný uzavretý štvorcový</t>
  </si>
  <si>
    <t>-2071613697</t>
  </si>
  <si>
    <t>1450657999</t>
  </si>
  <si>
    <t>-1651830286</t>
  </si>
  <si>
    <t>-1207384634</t>
  </si>
  <si>
    <t>-1309874594</t>
  </si>
  <si>
    <t>1333842911</t>
  </si>
  <si>
    <t>766416122.S</t>
  </si>
  <si>
    <t>Montáž oblož. stien, stĺpov a pilierov nad 5 m2 panelmi obkladovými smrekovcovými, z tvrdých drevín, veľkosti nad 0,6 do 1,5 m2</t>
  </si>
  <si>
    <t>2143944993</t>
  </si>
  <si>
    <t>605450000200.S</t>
  </si>
  <si>
    <t>Obklad drevený zo smreku 28x160 mm, triedy 3A STN 480055, sušený 14±2%, hobľovaný, bez defektov, hniloby, hrčí</t>
  </si>
  <si>
    <t>820143216</t>
  </si>
  <si>
    <t>762495000.S</t>
  </si>
  <si>
    <t>Spojovacie prostriedky pre olištovanie škár, obloženie stropov, strešných podhľadov a stien - klince, závrtky</t>
  </si>
  <si>
    <t>-203373154</t>
  </si>
  <si>
    <t>1268944847</t>
  </si>
  <si>
    <t>611730000010.S1</t>
  </si>
  <si>
    <t>Dvere plastové jednokrídlové 1x2,1 m</t>
  </si>
  <si>
    <t>579125464</t>
  </si>
  <si>
    <t>611730000010.S2</t>
  </si>
  <si>
    <t>Dvere plastové dvojkrídlové 2x2,1 m (2x2 m), farba antracit</t>
  </si>
  <si>
    <t>1119331865</t>
  </si>
  <si>
    <t>-168391056</t>
  </si>
  <si>
    <t>767137513.S</t>
  </si>
  <si>
    <t>Obloženie plechom tvarovaným pristrelením</t>
  </si>
  <si>
    <t>949417541</t>
  </si>
  <si>
    <t>136110023200.S</t>
  </si>
  <si>
    <t>Plech oceľový hrubý hr. 8 mm, HARDOX 450</t>
  </si>
  <si>
    <t>1331384120</t>
  </si>
  <si>
    <t>767310210.S</t>
  </si>
  <si>
    <t>Montáž strešného svetlíka plochého neotváravého do strechy</t>
  </si>
  <si>
    <t>-950717232</t>
  </si>
  <si>
    <t>6113400200R1</t>
  </si>
  <si>
    <t>Svetlík strešný plochý, hliníkový rám, šxv 1400x3000 mm, neotváravý</t>
  </si>
  <si>
    <t>-2046919500</t>
  </si>
  <si>
    <t>6113400200R2</t>
  </si>
  <si>
    <t>Svetlík strešný plochý, hliníkový rám, šxv 1400x4200 mm, neotváravý</t>
  </si>
  <si>
    <t>-1276030619</t>
  </si>
  <si>
    <t>767397102.S.1</t>
  </si>
  <si>
    <t>Montáž strešných sendvičových panelov na OK, hrúbky nad 80 do 120 mm   vr. príslušenstva , montážnych, kotviacich prvkov , dilatácií,   ostatných systémových prvkov</t>
  </si>
  <si>
    <t>-575095307</t>
  </si>
  <si>
    <t>553260001801</t>
  </si>
  <si>
    <t>Kompletizovaný  strešný  sendvičový PUR panel hr. 100 mm</t>
  </si>
  <si>
    <t>1470792512</t>
  </si>
  <si>
    <t>767411102.S.1</t>
  </si>
  <si>
    <t>Montáž opláštenia sendvičovými stenovými panelmi s viditeľným spojom na OK, hrúbky nad 100 do 150 mm, vr. príslušenstva , montážnych, kotviacich prvkov , dilatácií,   ostatných systémových prvkov</t>
  </si>
  <si>
    <t>2073214323</t>
  </si>
  <si>
    <t>553250006015.S</t>
  </si>
  <si>
    <t>Panel sendvičový z tvrdej peny PUR stenový ,hr. jadra 100 mm</t>
  </si>
  <si>
    <t>296617946</t>
  </si>
  <si>
    <t>767658345.S</t>
  </si>
  <si>
    <t>Montáž sekcionálnej brány pozink farebný plochy nad 9 do 13 m2</t>
  </si>
  <si>
    <t>788601119</t>
  </si>
  <si>
    <t>553410061516</t>
  </si>
  <si>
    <t>Brána sekcionálna s elektrickým pohonom vxš 2600x4600 mm, farba antracit</t>
  </si>
  <si>
    <t>790581377</t>
  </si>
  <si>
    <t>767658347.S</t>
  </si>
  <si>
    <t>Montáž sekcionálnej brány pozink farebný plochy nad 13 m2</t>
  </si>
  <si>
    <t>806568589</t>
  </si>
  <si>
    <t>553410061517</t>
  </si>
  <si>
    <t>Brána sekcionálna s elektrickým pohonom vxš 2600x5800 mm, farba antracit</t>
  </si>
  <si>
    <t>-1722187928</t>
  </si>
  <si>
    <t>767995385.S</t>
  </si>
  <si>
    <t>Výroba doplnku stavebného atypického o hmotnosti od 20,01 do 300 kg stupňa zložitosti 2 - OK pre drevenú ochranu</t>
  </si>
  <si>
    <t>476274814</t>
  </si>
  <si>
    <t>430610000R3</t>
  </si>
  <si>
    <t>Oceľová k-cia - oceľ tr.S235, S355</t>
  </si>
  <si>
    <t>82541534</t>
  </si>
  <si>
    <t>998767101.S</t>
  </si>
  <si>
    <t>1832540582</t>
  </si>
  <si>
    <t>777</t>
  </si>
  <si>
    <t>Podlahy syntetické</t>
  </si>
  <si>
    <t>777610015.S</t>
  </si>
  <si>
    <t>Protiprašný náter, penetračný náter, vrchný náter</t>
  </si>
  <si>
    <t>-479338620</t>
  </si>
  <si>
    <t>998777201.S</t>
  </si>
  <si>
    <t>Presun hmôt pre podlahy syntetické v objektoch výšky do 6 m</t>
  </si>
  <si>
    <t>-1982836090</t>
  </si>
  <si>
    <t>783122110.S</t>
  </si>
  <si>
    <t>Nátery oceľ.konštr. syntetické na vzduchu schnúce ťažkých A dvojnásobné - 70μm</t>
  </si>
  <si>
    <t>-162255905</t>
  </si>
  <si>
    <t>783122710.S</t>
  </si>
  <si>
    <t>Nátery oceľ.konštr. syntetické na vzduchu schnúce ťažkých A základné - 35μm</t>
  </si>
  <si>
    <t>-1791301868</t>
  </si>
  <si>
    <t>783711301.S</t>
  </si>
  <si>
    <t>Nátery tesárskych konštrukcií - povrchová úprava</t>
  </si>
  <si>
    <t>1105597374</t>
  </si>
  <si>
    <t>783782404.S</t>
  </si>
  <si>
    <t>Nátery tesárskych konštrukcií, povrchová impregnácia proti drevokaznému hmyzu, hubám a plesniam, jednonásobná</t>
  </si>
  <si>
    <t>-314818105</t>
  </si>
  <si>
    <t>783891311</t>
  </si>
  <si>
    <t>Nátery  betónových povrchov - protiprašný</t>
  </si>
  <si>
    <t>-883323089</t>
  </si>
  <si>
    <t>Montáž + dodávka  oceľových konštrukcií</t>
  </si>
  <si>
    <t>450998885</t>
  </si>
  <si>
    <t>-288430155</t>
  </si>
  <si>
    <t>-1985874274</t>
  </si>
  <si>
    <t>403631840</t>
  </si>
  <si>
    <t>1726217771</t>
  </si>
  <si>
    <t>-522867757</t>
  </si>
  <si>
    <t>SO 04 - Ochranný val</t>
  </si>
  <si>
    <t>111101102.S</t>
  </si>
  <si>
    <t>Odstránenie travín a tŕstia s príp. premiestnením a uložením na hromady do 50 m, pri celk. ploche nad 1000 do 10000m2</t>
  </si>
  <si>
    <t>-1430995929</t>
  </si>
  <si>
    <t>131211101.S</t>
  </si>
  <si>
    <t>Hĺbenie jám ručným náradím</t>
  </si>
  <si>
    <t>-89439758</t>
  </si>
  <si>
    <t>131211119.S</t>
  </si>
  <si>
    <t>Príplatok za lepivosť pri hĺbení jám ručným náradím</t>
  </si>
  <si>
    <t>1435346466</t>
  </si>
  <si>
    <t>162201101.S</t>
  </si>
  <si>
    <t>Vodorovné premiestnenie výkopku z horniny 1-4 do 20m</t>
  </si>
  <si>
    <t>-902465234</t>
  </si>
  <si>
    <t>1531412457</t>
  </si>
  <si>
    <t>162301161.S</t>
  </si>
  <si>
    <t>Vodorovné premiestnenie výkopku po nespevnenej ceste z horniny tr.1-4, nad 1000 do 10000 m3 na vzdialenosť nad 50 do 500 m</t>
  </si>
  <si>
    <t>-1036010222</t>
  </si>
  <si>
    <t>167102102.S</t>
  </si>
  <si>
    <t>Nakladanie neuľahnutého výkopku z hornín tr.1-4 nad 1000 do 10000 m3</t>
  </si>
  <si>
    <t>1899373828</t>
  </si>
  <si>
    <t>171101105.S</t>
  </si>
  <si>
    <t>Uloženie sypaniny do násypu súdržnej horniny so zhutnením</t>
  </si>
  <si>
    <t>681569618</t>
  </si>
  <si>
    <t>103640000200.S</t>
  </si>
  <si>
    <t>Zemina pre terénne úpravy - zásypová, dovoz + nákup</t>
  </si>
  <si>
    <t>-935580180</t>
  </si>
  <si>
    <t>180401213.S</t>
  </si>
  <si>
    <t>Založenie trávnika lúčneho výsevom na svahu nad 1:2 do 1:1</t>
  </si>
  <si>
    <t>-1879067500</t>
  </si>
  <si>
    <t>005720001500.S</t>
  </si>
  <si>
    <t>Osivá tráv - výber trávových semien</t>
  </si>
  <si>
    <t>71481811</t>
  </si>
  <si>
    <t>181201101.S</t>
  </si>
  <si>
    <t>Úprava pláne vyrovnaním terénu v hornine 1-4 bez zhutnenia</t>
  </si>
  <si>
    <t>2060175561</t>
  </si>
  <si>
    <t>182201101.S</t>
  </si>
  <si>
    <t>Svahovanie trvalých svahov v násype</t>
  </si>
  <si>
    <t>1042314833</t>
  </si>
  <si>
    <t>275313612.S</t>
  </si>
  <si>
    <t>Betón základových pätiek, prostý tr. C 20/25</t>
  </si>
  <si>
    <t>1397440785</t>
  </si>
  <si>
    <t>289971463.S</t>
  </si>
  <si>
    <t>Geomreža pre stabilizáciu podkladu, tuhá dvojosá z polypropylénu pevnosť v ťahu do 40 kN/m sklon nad 1 : 2,5 do 1 : 1</t>
  </si>
  <si>
    <t>1559001812</t>
  </si>
  <si>
    <t>338171112.S</t>
  </si>
  <si>
    <t>Osadzovanie stĺpikov a vzpier oceľových pre ploty zo strojného pletiva výšky do 2 m so zabetónovaním do vopred vykopaných dier</t>
  </si>
  <si>
    <t>-279635163</t>
  </si>
  <si>
    <t>553510022900.S</t>
  </si>
  <si>
    <t>Stĺpik, výška pletiva 1,2 m, poplastovaný s PVC čiapkou, pre pletivo v rolkách</t>
  </si>
  <si>
    <t>-1569272057</t>
  </si>
  <si>
    <t>553510023200.S</t>
  </si>
  <si>
    <t>Vzpera, výška pletiva 1,2 m, poplastovaná, pre pletivo v rolkách</t>
  </si>
  <si>
    <t>53281082</t>
  </si>
  <si>
    <t>998321011.S</t>
  </si>
  <si>
    <t>Presun hmôt pre objekty zemné a kamenisté (832 11) a pre oplotenie</t>
  </si>
  <si>
    <t>-549058151</t>
  </si>
  <si>
    <t>767911120.S</t>
  </si>
  <si>
    <t>Montáž oplotenia strojového pletiva, s výškou do 1,2 m</t>
  </si>
  <si>
    <t>132824462</t>
  </si>
  <si>
    <t>313290005300.S</t>
  </si>
  <si>
    <t>Pletivo poplastované zvárané štvorhranné, vxl 1,2x25 m</t>
  </si>
  <si>
    <t>-175702562</t>
  </si>
  <si>
    <t>156140003000.S</t>
  </si>
  <si>
    <t>Drôt viazací pozinkovaný dĺžka 50 m</t>
  </si>
  <si>
    <t>1840130853</t>
  </si>
  <si>
    <t>767912130.S</t>
  </si>
  <si>
    <t>Montáž napínacieho drôtu</t>
  </si>
  <si>
    <t>450599566</t>
  </si>
  <si>
    <t>156150000200.S</t>
  </si>
  <si>
    <t>Drôt napínací poplastovaný dĺžka 100 m</t>
  </si>
  <si>
    <t>-309069257</t>
  </si>
  <si>
    <t>553510009300.S</t>
  </si>
  <si>
    <t>Napinák PVC (biely, zelený) pre napínanie pletiva s napínacím drôtom</t>
  </si>
  <si>
    <t>1838427637</t>
  </si>
  <si>
    <t>767916550.S</t>
  </si>
  <si>
    <t>Osadenie stĺpika oceľového plotového výšky do 2 m na oceľovú platňu</t>
  </si>
  <si>
    <t>-9957407</t>
  </si>
  <si>
    <t>553510021900.S</t>
  </si>
  <si>
    <t>Stĺpik, d 38 mm, výška 2 m, výška pletiva 1,5 m, pozinkovaný s PVC čiapkou, pre pletivo v rolkách</t>
  </si>
  <si>
    <t>1204046379</t>
  </si>
  <si>
    <t>767916590.S</t>
  </si>
  <si>
    <t>Osadenie vzpery oceľovej plotovej na oceľovú platňu</t>
  </si>
  <si>
    <t>-1964843222</t>
  </si>
  <si>
    <t>553510022300.S</t>
  </si>
  <si>
    <t>Vzpera, d 38 mm, výška 2 m, výška pletiva 1,5 m, pozinkovaná, pre pletivo v rolkách</t>
  </si>
  <si>
    <t>849785422</t>
  </si>
  <si>
    <t>-617602838</t>
  </si>
  <si>
    <t>000300021.S</t>
  </si>
  <si>
    <t>Geodetické práce - vykonávané v priebehu výstavby výškové merania, súhrnné zameranie</t>
  </si>
  <si>
    <t>2096109211</t>
  </si>
  <si>
    <t>363134794</t>
  </si>
  <si>
    <t>SO 05, 06 - Kombinovaná strelnica pre trap a skeet</t>
  </si>
  <si>
    <t xml:space="preserve">    001 - Technologické vybavenie</t>
  </si>
  <si>
    <t xml:space="preserve">    786 - Sieť a okenice</t>
  </si>
  <si>
    <t>Odstránenie krytu v ploche do 200 m2 z kameniva ťaženého, hr.100 do 200 mm,  -0,24000t</t>
  </si>
  <si>
    <t>2041034668</t>
  </si>
  <si>
    <t>113107141.S</t>
  </si>
  <si>
    <t>Odstránenie krytu v ploche do 200 m2 asfaltového, hr. vrstvy do 50 mm,  -0,12500t</t>
  </si>
  <si>
    <t>-1406646283</t>
  </si>
  <si>
    <t>-1473792751</t>
  </si>
  <si>
    <t>121101111.S</t>
  </si>
  <si>
    <t>Odstránenie ornice s vodor. premiestn. na hromady, so zložením na vzdialenosť do 100 m a do 100 m3</t>
  </si>
  <si>
    <t>615799518</t>
  </si>
  <si>
    <t>1041196649</t>
  </si>
  <si>
    <t>-1668777661</t>
  </si>
  <si>
    <t>-563360514</t>
  </si>
  <si>
    <t>-1735382174</t>
  </si>
  <si>
    <t>1485494218</t>
  </si>
  <si>
    <t>-2000101448</t>
  </si>
  <si>
    <t>-492875476</t>
  </si>
  <si>
    <t>1985715322</t>
  </si>
  <si>
    <t>162501102.S</t>
  </si>
  <si>
    <t>Vodorovné premiestnenie výkopku po spevnenej ceste z horniny tr.1-4, do 100 m3 na vzdialenosť do 3000 m</t>
  </si>
  <si>
    <t>2011600838</t>
  </si>
  <si>
    <t>162501105.S</t>
  </si>
  <si>
    <t>Vodorovné premiestnenie výkopku po spevnenej ceste z horniny tr.1-4, do 100 m3, príplatok k cene za každých ďalšich a začatých 1000 m</t>
  </si>
  <si>
    <t>1110722173</t>
  </si>
  <si>
    <t>Nakladanie neuľahnutého výkopku z hornín tr.1-4</t>
  </si>
  <si>
    <t>-1057613995</t>
  </si>
  <si>
    <t>Uloženie sypaniny na pozemnku investora</t>
  </si>
  <si>
    <t>2127771771</t>
  </si>
  <si>
    <t>171201201.S1</t>
  </si>
  <si>
    <t>Uloženie sypaniny na skládku</t>
  </si>
  <si>
    <t>351579428</t>
  </si>
  <si>
    <t>171209002.S</t>
  </si>
  <si>
    <t>Poplatok za skládku - zemina a kamenivo (17 05), ostatné</t>
  </si>
  <si>
    <t>1138484680</t>
  </si>
  <si>
    <t>174101102.S</t>
  </si>
  <si>
    <t>Zásyp sypaninou v uzavretých priestoroch s urovnaním povrchu zásypu</t>
  </si>
  <si>
    <t>-841796744</t>
  </si>
  <si>
    <t>174101102.S.1</t>
  </si>
  <si>
    <t>Zásyp sypaninou   s urovnaním povrchu zásypu, zhutnením</t>
  </si>
  <si>
    <t>-1999691176</t>
  </si>
  <si>
    <t>176121101</t>
  </si>
  <si>
    <t>Spevnenie plochy geomrežou, úprava a zhutnenie terénu</t>
  </si>
  <si>
    <t>7195601</t>
  </si>
  <si>
    <t>162783029</t>
  </si>
  <si>
    <t>Obsyp objektov a lôžko pre drenáž z vhodných hornín 1 až 4 bez prehodenia sypaniny</t>
  </si>
  <si>
    <t>1401438423</t>
  </si>
  <si>
    <t>-1973406830</t>
  </si>
  <si>
    <t>-265897788</t>
  </si>
  <si>
    <t>-294788656</t>
  </si>
  <si>
    <t>212752125.S</t>
  </si>
  <si>
    <t>Trativody z flexodrenážnych rúr DN 100</t>
  </si>
  <si>
    <t>-1631184590</t>
  </si>
  <si>
    <t>-1990872834</t>
  </si>
  <si>
    <t>Vankúše zhutnené pod základy a žľab zo štrkopiesku</t>
  </si>
  <si>
    <t>-2147381147</t>
  </si>
  <si>
    <t>-1711277309</t>
  </si>
  <si>
    <t>-353041476</t>
  </si>
  <si>
    <t>-534764344</t>
  </si>
  <si>
    <t>-1052234119</t>
  </si>
  <si>
    <t>2081949848</t>
  </si>
  <si>
    <t>-1371406001</t>
  </si>
  <si>
    <t>-1474167792</t>
  </si>
  <si>
    <t>275351215.S</t>
  </si>
  <si>
    <t>Debnenie stien základových pätiek, zhotovenie-dielce</t>
  </si>
  <si>
    <t>-946033222</t>
  </si>
  <si>
    <t>275351216.S</t>
  </si>
  <si>
    <t>Debnenie stien základovýcb pätiek, odstránenie-dielce</t>
  </si>
  <si>
    <t>1098936557</t>
  </si>
  <si>
    <t>9909090PC</t>
  </si>
  <si>
    <t>D+M podkladných plastových líšt v.40 mm, PL4020</t>
  </si>
  <si>
    <t>-330661588</t>
  </si>
  <si>
    <t>380326232.S</t>
  </si>
  <si>
    <t>Kompletné konštrukcie podz. objektov zo železobetónu vodostavebného C 25/30, hr. 150-300 mm</t>
  </si>
  <si>
    <t>-2067926219</t>
  </si>
  <si>
    <t>380356211.S</t>
  </si>
  <si>
    <t>Debnenie kompl. konštrukcií z plôch rovinných zhotovenie</t>
  </si>
  <si>
    <t>2029531350</t>
  </si>
  <si>
    <t>380356212.S</t>
  </si>
  <si>
    <t>Debnenie kompl. konštrukcií z plôch rovinných odstránenie</t>
  </si>
  <si>
    <t>-129438461</t>
  </si>
  <si>
    <t>380361006.S</t>
  </si>
  <si>
    <t>Výstuž komplet. konstr. čist., odpadových vôd a nádrží z ocele B500 (10505)</t>
  </si>
  <si>
    <t>-1743187100</t>
  </si>
  <si>
    <t>411354175.S</t>
  </si>
  <si>
    <t>Podporná konštrukcia stropov výšky do 4 m pre zaťaženie do 20 kPa zhotovenie</t>
  </si>
  <si>
    <t>-739794669</t>
  </si>
  <si>
    <t>411354176.S</t>
  </si>
  <si>
    <t>Podporná konštrukcia stropov výšky do 4 m pre zaťaženie do 20 kPa odstránenie</t>
  </si>
  <si>
    <t>-2012541055</t>
  </si>
  <si>
    <t>-2089701330</t>
  </si>
  <si>
    <t>965481471</t>
  </si>
  <si>
    <t>573231107.S</t>
  </si>
  <si>
    <t>Postrek asfaltový spojovací bez posypu kamenivom z cestnej emulzie v množstve 0,50 kg/m2</t>
  </si>
  <si>
    <t>1835852761</t>
  </si>
  <si>
    <t>577144231.S</t>
  </si>
  <si>
    <t>Asfaltový betón v pruhu š. do 3 m z nemodifik. asfaltu tr. II, po zhutnení hr. 50 mm</t>
  </si>
  <si>
    <t>651167539</t>
  </si>
  <si>
    <t>596610029.S</t>
  </si>
  <si>
    <t>Kladenie gumovej podložky 1000 x 1000 x 20 mm na betónové alebo asfaltové podkladové vrstvy voľne</t>
  </si>
  <si>
    <t>273591573</t>
  </si>
  <si>
    <t>272520001600</t>
  </si>
  <si>
    <t>Podložka gumová 1000x1000x20 mm</t>
  </si>
  <si>
    <t>-186811493</t>
  </si>
  <si>
    <t>001</t>
  </si>
  <si>
    <t>Technologické vybavenie</t>
  </si>
  <si>
    <t>Pol2</t>
  </si>
  <si>
    <t>Vrhačka pre disciplínu Trap, pravá, zásobník na 270ks terčov</t>
  </si>
  <si>
    <t>-995941569</t>
  </si>
  <si>
    <t>Pol3</t>
  </si>
  <si>
    <t>Vrhačka pre disciplínu Trap, ľavá, zásobník na 270ks terčov</t>
  </si>
  <si>
    <t>927194533</t>
  </si>
  <si>
    <t>Pol4</t>
  </si>
  <si>
    <t>Multi Trap</t>
  </si>
  <si>
    <t>958691169</t>
  </si>
  <si>
    <t>Pol5</t>
  </si>
  <si>
    <t>Balenie a debnenie trap</t>
  </si>
  <si>
    <t>408253231</t>
  </si>
  <si>
    <t>Pol6</t>
  </si>
  <si>
    <t>Balenie a debnenie Multi trap</t>
  </si>
  <si>
    <t>1222287301</t>
  </si>
  <si>
    <t>Pol7</t>
  </si>
  <si>
    <t>Riadici PC pre automatické riadenie všetky brokové disciplíny</t>
  </si>
  <si>
    <t>-748278690</t>
  </si>
  <si>
    <t>Pol8</t>
  </si>
  <si>
    <t>Mikrofóny s podstavou pre Trap+Skeet+3 tlač. ovládanie</t>
  </si>
  <si>
    <t>218325132</t>
  </si>
  <si>
    <t>Pol9</t>
  </si>
  <si>
    <t>Shooting data pripojovací box</t>
  </si>
  <si>
    <t>1052124982</t>
  </si>
  <si>
    <t>Pol10</t>
  </si>
  <si>
    <t>Diaľkové ovládanie pre PC - Trap</t>
  </si>
  <si>
    <t>-938343594</t>
  </si>
  <si>
    <t>Pol11</t>
  </si>
  <si>
    <t>Rellé box Trap, Double Trap</t>
  </si>
  <si>
    <t>-1093593036</t>
  </si>
  <si>
    <t>Pol12</t>
  </si>
  <si>
    <t>Tréningový box Trap</t>
  </si>
  <si>
    <t>-1847162306</t>
  </si>
  <si>
    <t>Pol13</t>
  </si>
  <si>
    <t>Quadro prepojovací box, vrhačky mikrofóny</t>
  </si>
  <si>
    <t>-1721169940</t>
  </si>
  <si>
    <t>Pol14</t>
  </si>
  <si>
    <t>Externý interfeis, farebný</t>
  </si>
  <si>
    <t>1227608878</t>
  </si>
  <si>
    <t>Pol15</t>
  </si>
  <si>
    <t>Externá nabíjačka a kontrola stavu klientských kariet</t>
  </si>
  <si>
    <t>1044038556</t>
  </si>
  <si>
    <t>Pol16</t>
  </si>
  <si>
    <t>Elektronická žetoniera na Smart karty</t>
  </si>
  <si>
    <t>196528366</t>
  </si>
  <si>
    <t>Pol17</t>
  </si>
  <si>
    <t>Vnútorný interfeis, farebný</t>
  </si>
  <si>
    <t>1677047168</t>
  </si>
  <si>
    <t>Pol11a</t>
  </si>
  <si>
    <t>Rellé box Skeet</t>
  </si>
  <si>
    <t>-1961608123</t>
  </si>
  <si>
    <t>Pol18</t>
  </si>
  <si>
    <t>Monitor vonkajší strelište</t>
  </si>
  <si>
    <t>1845762346</t>
  </si>
  <si>
    <t>Pol19</t>
  </si>
  <si>
    <t>Monitor vnútorný výsledkový servis</t>
  </si>
  <si>
    <t>-245526865</t>
  </si>
  <si>
    <t>Pol20</t>
  </si>
  <si>
    <t>Nabíjačka smart kariet</t>
  </si>
  <si>
    <t>1438820839</t>
  </si>
  <si>
    <t>Pol21</t>
  </si>
  <si>
    <t>50ks smart kariet s 1 potlačou</t>
  </si>
  <si>
    <t>-299683216</t>
  </si>
  <si>
    <t>Pol22</t>
  </si>
  <si>
    <t>LED vysledkový monitor 3 x 1m s príslušenstvom</t>
  </si>
  <si>
    <t>2031100667</t>
  </si>
  <si>
    <t>Pol22a</t>
  </si>
  <si>
    <t>LED vysledkový monitor 3 x 1,5m s príslušenstvom</t>
  </si>
  <si>
    <t>-966081578</t>
  </si>
  <si>
    <t>Pol23</t>
  </si>
  <si>
    <t>Stojan na vonkajší led monitor 3 x 1m</t>
  </si>
  <si>
    <t>-1049535746</t>
  </si>
  <si>
    <t>Pol22b</t>
  </si>
  <si>
    <t>Výsledkový stojan manuálny pre prvú časť finále 2026</t>
  </si>
  <si>
    <t>-794046432</t>
  </si>
  <si>
    <t>Pol24</t>
  </si>
  <si>
    <t>Montáž technológie</t>
  </si>
  <si>
    <t>1131220394</t>
  </si>
  <si>
    <t>Pol25</t>
  </si>
  <si>
    <t>Presun hmôt</t>
  </si>
  <si>
    <t>1303344400</t>
  </si>
  <si>
    <t>1344467936</t>
  </si>
  <si>
    <t>-1393800873</t>
  </si>
  <si>
    <t>1057607777</t>
  </si>
  <si>
    <t>935112111.S</t>
  </si>
  <si>
    <t>Osadenie priekop. žľabu z betón. priekopových tvárnic šírky do 500 mm do betónu C 12/15</t>
  </si>
  <si>
    <t>1365657638</t>
  </si>
  <si>
    <t>592270000450.S1</t>
  </si>
  <si>
    <t>Priekopová tvárnica</t>
  </si>
  <si>
    <t>1180365891</t>
  </si>
  <si>
    <t>-1238151964</t>
  </si>
  <si>
    <t>938908411.S</t>
  </si>
  <si>
    <t>Očistenie povrchu krytu po búraní</t>
  </si>
  <si>
    <t>-1078289678</t>
  </si>
  <si>
    <t>941955001.S</t>
  </si>
  <si>
    <t>Lešenie ľahké pracovné pomocné, s výškou lešeňovej podlahy do 1,20 m</t>
  </si>
  <si>
    <t>-151642659</t>
  </si>
  <si>
    <t>-1295765942</t>
  </si>
  <si>
    <t>113208215.S</t>
  </si>
  <si>
    <t>Vybúranie a demontáž odvodňovacieho žľabu betónového šírky 400 mm,  -0,22500t</t>
  </si>
  <si>
    <t>-984003446</t>
  </si>
  <si>
    <t>113209026.S</t>
  </si>
  <si>
    <t>Vybúranie lôžka žľabov, hr. do 100 mm, šírky nad 300 do 500 mm z betónu prostého,  -0,11500t</t>
  </si>
  <si>
    <t>1457121610</t>
  </si>
  <si>
    <t>959991031</t>
  </si>
  <si>
    <t>Ostatné drobné stav. práce - detaily, tmelenia, dilatácie a pod.</t>
  </si>
  <si>
    <t>1957907859</t>
  </si>
  <si>
    <t>961055111.S</t>
  </si>
  <si>
    <t>Búranie základov alebo vybúranie otvorov plochy nad 4 m2 v základoch železobetónových,  -2,40000t</t>
  </si>
  <si>
    <t>519845381</t>
  </si>
  <si>
    <t>968071115.S</t>
  </si>
  <si>
    <t>Demontáž okien kovových, 1 bm obvodu - 0,005t</t>
  </si>
  <si>
    <t>2128181266</t>
  </si>
  <si>
    <t>968072245.S</t>
  </si>
  <si>
    <t>Vybúranie kovových rámov okien jednoduchých plochy do 2 m2,  -0,04100t</t>
  </si>
  <si>
    <t>-1174113593</t>
  </si>
  <si>
    <t>1816323030</t>
  </si>
  <si>
    <t>965082941.S</t>
  </si>
  <si>
    <t>Odstránenie zásypu a lôžka štrkového  -1,40000t</t>
  </si>
  <si>
    <t>100356145</t>
  </si>
  <si>
    <t>968071116.S</t>
  </si>
  <si>
    <t>Demontáž dverí kovových vchodových, 1 bm obvodu - 0,005t</t>
  </si>
  <si>
    <t>-839329852</t>
  </si>
  <si>
    <t>Vybúranie kovových dverových zárubní plochy do 2 m2,  -0,076t</t>
  </si>
  <si>
    <t>463036912</t>
  </si>
  <si>
    <t>966001231.S2</t>
  </si>
  <si>
    <t>Demontáž, premiestnenie a montáž tribúny na inom mieste</t>
  </si>
  <si>
    <t>-981882322</t>
  </si>
  <si>
    <t>-562259229</t>
  </si>
  <si>
    <t>919564549</t>
  </si>
  <si>
    <t>1484018254</t>
  </si>
  <si>
    <t>-1093613968</t>
  </si>
  <si>
    <t>-1740995084</t>
  </si>
  <si>
    <t>-385894929</t>
  </si>
  <si>
    <t>-4726296</t>
  </si>
  <si>
    <t>1271148297</t>
  </si>
  <si>
    <t>981642111</t>
  </si>
  <si>
    <t>Presun existujúcich veží ( demontáž, premiestnenei, montáž)</t>
  </si>
  <si>
    <t>1585126698</t>
  </si>
  <si>
    <t>981642OK1</t>
  </si>
  <si>
    <t>Demontáž oceľového prístrešku - rozhodca</t>
  </si>
  <si>
    <t>-1736410973</t>
  </si>
  <si>
    <t>981642OK2</t>
  </si>
  <si>
    <t>Demontáž deliacej steny</t>
  </si>
  <si>
    <t>-1830822552</t>
  </si>
  <si>
    <t>-547320338</t>
  </si>
  <si>
    <t>998225111.S</t>
  </si>
  <si>
    <t>Presun hmôt pre pozemnú komunikáciu a letisko s krytom asfaltovým akejkoľvek dĺžky objektu</t>
  </si>
  <si>
    <t>-298904733</t>
  </si>
  <si>
    <t>712341559.S</t>
  </si>
  <si>
    <t>Zhotovenie povlak. krytiny striech plochých do 10° pásmi pritav. NAIP na celej ploche vrátane príslušenstva, oplechovania</t>
  </si>
  <si>
    <t>-2021718875</t>
  </si>
  <si>
    <t>-915801604</t>
  </si>
  <si>
    <t>762341004.S</t>
  </si>
  <si>
    <t>Montáž debnenia jednoduchých striech, na OK  z dosiek na zraz</t>
  </si>
  <si>
    <t>891775415</t>
  </si>
  <si>
    <t>605110000100.S</t>
  </si>
  <si>
    <t>Dosky,  fošne, laty  z mäkkého reziva neopracované neomietané akosť I</t>
  </si>
  <si>
    <t>513626223</t>
  </si>
  <si>
    <t>762395000.S</t>
  </si>
  <si>
    <t>Spojovacie prostriedky pre viazané konštrukcie krovov, debnenie a laťovanie, nadstrešné konštr., spádové kliny - svorky, dosky, klince, pásová oceľ, vruty</t>
  </si>
  <si>
    <t>-740194772</t>
  </si>
  <si>
    <t>998762202.S</t>
  </si>
  <si>
    <t>Presun hmôt pre konštrukcie tesárske v objektoch výšky do 12 m</t>
  </si>
  <si>
    <t>-2018877562</t>
  </si>
  <si>
    <t>764171301.S</t>
  </si>
  <si>
    <t>Krytina trapéyový plech  pozink farebný, sklon strechy do 30° vrátane príslušenstva</t>
  </si>
  <si>
    <t>567572157</t>
  </si>
  <si>
    <t>764311001.S</t>
  </si>
  <si>
    <t>Oddeľovacia štruktúrovaná rohož s integrovanou poistnou hydroizoláciou pre plechové krytiny pozinkované</t>
  </si>
  <si>
    <t>367477563</t>
  </si>
  <si>
    <t>764352427.S</t>
  </si>
  <si>
    <t>Žľaby z pozinkovaného farbeného PZf plechu, pododkvapové polkruhové r.š. 330 mm vrátane príslušenstva a ostatných prvkov systému</t>
  </si>
  <si>
    <t>939978128</t>
  </si>
  <si>
    <t>764359411.S</t>
  </si>
  <si>
    <t>Kotlík kónický z pozinkovaného farbeného PZf plechu, pre rúry s priemerom do 100 mm</t>
  </si>
  <si>
    <t>-495407777</t>
  </si>
  <si>
    <t>764451402.S</t>
  </si>
  <si>
    <t>Zvodové rúry z pozinkovaného farbeného PZf plechu, štvorcové s dĺžkou strany 100 mm</t>
  </si>
  <si>
    <t>-1019760585</t>
  </si>
  <si>
    <t>-451066552</t>
  </si>
  <si>
    <t>767646250.S</t>
  </si>
  <si>
    <t>Montáž bezpečnostnej zárubne</t>
  </si>
  <si>
    <t>740878485</t>
  </si>
  <si>
    <t>553310002100.S</t>
  </si>
  <si>
    <t>Zárubňa pre bezp. dvere 900x1970 mm, hr. muriva 300 mm</t>
  </si>
  <si>
    <t>23672073</t>
  </si>
  <si>
    <t>767646510.S</t>
  </si>
  <si>
    <t>Montáž dverí vchodových bezpečnostných do bezpečnostnej zárubne</t>
  </si>
  <si>
    <t>1891720866</t>
  </si>
  <si>
    <t>611720000500.S</t>
  </si>
  <si>
    <t>Dvere vstupné bezpečnostné plné, 900x1970 mm</t>
  </si>
  <si>
    <t>-1855646683</t>
  </si>
  <si>
    <t>1351903690</t>
  </si>
  <si>
    <t>-1283058145</t>
  </si>
  <si>
    <t>136170069</t>
  </si>
  <si>
    <t>182477390</t>
  </si>
  <si>
    <t>784643410</t>
  </si>
  <si>
    <t>Nátery  betónových povrchov podláh  - protiprašný</t>
  </si>
  <si>
    <t>-2093534235</t>
  </si>
  <si>
    <t>783891312</t>
  </si>
  <si>
    <t xml:space="preserve">Nátery  betónových podláh- protišmykový </t>
  </si>
  <si>
    <t>93166766</t>
  </si>
  <si>
    <t>786</t>
  </si>
  <si>
    <t>Sieť a okenice</t>
  </si>
  <si>
    <t>786641111.S</t>
  </si>
  <si>
    <t>D+M oceľová konštrukcia + oceľ. sklopné okenice - výplne otvorov</t>
  </si>
  <si>
    <t>-1342066732</t>
  </si>
  <si>
    <t>767916560.S1</t>
  </si>
  <si>
    <t>D+M záchytná sieť na oceľ. konštrukcií</t>
  </si>
  <si>
    <t>1178216541</t>
  </si>
  <si>
    <t>2100EL01</t>
  </si>
  <si>
    <t>-2120721920</t>
  </si>
  <si>
    <t>841770087</t>
  </si>
  <si>
    <t>1762179916</t>
  </si>
  <si>
    <t>1869361617</t>
  </si>
  <si>
    <t>-905276197</t>
  </si>
  <si>
    <t>125588307</t>
  </si>
  <si>
    <t>2055323967</t>
  </si>
  <si>
    <t>SO 07 - Šatne a sociálne zázemie</t>
  </si>
  <si>
    <t xml:space="preserve">    721 - Zdravotechnika </t>
  </si>
  <si>
    <t>-770623993</t>
  </si>
  <si>
    <t>1455129552</t>
  </si>
  <si>
    <t>-1710684680</t>
  </si>
  <si>
    <t>-1984291950</t>
  </si>
  <si>
    <t>978669283</t>
  </si>
  <si>
    <t>1922925385</t>
  </si>
  <si>
    <t>-1163765539</t>
  </si>
  <si>
    <t>-596518047</t>
  </si>
  <si>
    <t>-1851362500</t>
  </si>
  <si>
    <t>1092364947</t>
  </si>
  <si>
    <t>273362443.S</t>
  </si>
  <si>
    <t>Výstuž základových dosiek zo zvár. sietí KARI, priemer drôtu 8/8 mm, veľkosť oka 200x200 mm</t>
  </si>
  <si>
    <t>-84178722</t>
  </si>
  <si>
    <t>564871111.S</t>
  </si>
  <si>
    <t>Podklad zo štrkodrviny s rozprestretím a zhutnením, po zhutnení hr. 250 mm</t>
  </si>
  <si>
    <t>686725958</t>
  </si>
  <si>
    <t>237688067</t>
  </si>
  <si>
    <t>596911141.S</t>
  </si>
  <si>
    <t>Kladenie betónovej zámkovej dlažby komunikácií pre peších hr. 60 mm pre peších do 50 m2 so zriadením lôžka z kameniva hr. 30 mm</t>
  </si>
  <si>
    <t>-1457693038</t>
  </si>
  <si>
    <t>-988857600</t>
  </si>
  <si>
    <t>632921419</t>
  </si>
  <si>
    <t>D+MT povrchová úprava podlahy prístrešku</t>
  </si>
  <si>
    <t>-1647180292</t>
  </si>
  <si>
    <t>430861010.S2</t>
  </si>
  <si>
    <t>Odvoz zostavy 8 ks kontajnerov na skládku</t>
  </si>
  <si>
    <t>334924413</t>
  </si>
  <si>
    <t>-1280967476</t>
  </si>
  <si>
    <t>-1819345841</t>
  </si>
  <si>
    <t>-1738930867</t>
  </si>
  <si>
    <t>242430335</t>
  </si>
  <si>
    <t>-634831846</t>
  </si>
  <si>
    <t>-2016695315</t>
  </si>
  <si>
    <t>-796131061</t>
  </si>
  <si>
    <t>998011901</t>
  </si>
  <si>
    <t>1854345851</t>
  </si>
  <si>
    <t xml:space="preserve">Zdravotechnika </t>
  </si>
  <si>
    <t>721ZTI01</t>
  </si>
  <si>
    <t>Rozvody vody, kanalizácie, zar. predmety,</t>
  </si>
  <si>
    <t>2041499230</t>
  </si>
  <si>
    <t>762332110.S</t>
  </si>
  <si>
    <t>Montáž viazaných konštrukcií krovov striech z reziva priemernej plochy do 120 cm2</t>
  </si>
  <si>
    <t>2067295061</t>
  </si>
  <si>
    <t>605710009000</t>
  </si>
  <si>
    <t>Konštrukčné drevo - hranoly KVH, SI pohľadová kvalita, šxvxdĺ. 40x200x13000 mm, JAFHOLZ</t>
  </si>
  <si>
    <t>-676924908</t>
  </si>
  <si>
    <t>762332130.S</t>
  </si>
  <si>
    <t>Montáž viazaných konštrukcií krovov striech z reziva priemernej plochy 224 - 288 cm2</t>
  </si>
  <si>
    <t>954548576</t>
  </si>
  <si>
    <t>605710007700</t>
  </si>
  <si>
    <t>Konštrukčné drevo - hranoly KVH, SI pohľadová kvalita, šxvxdĺ. 140x140x13000 mm, JAFHOLZ</t>
  </si>
  <si>
    <t>-1259548072</t>
  </si>
  <si>
    <t>762795000.S</t>
  </si>
  <si>
    <t>Spojovacie prostriedky pre priestorové viazané konštrukcie - klince, svorky, fixačné dosky</t>
  </si>
  <si>
    <t>632159419</t>
  </si>
  <si>
    <t>Montáž debnenia jednoduchých striech, na krokvy z dosiek na zraz</t>
  </si>
  <si>
    <t>2037741887</t>
  </si>
  <si>
    <t>2053477253</t>
  </si>
  <si>
    <t>-1434162852</t>
  </si>
  <si>
    <t>762311103.S</t>
  </si>
  <si>
    <t>Montáž kotevných želiez, príložiek, pätiek, ťahadiel, s pripojením k drevenej konštrukcii na chemickú kotvu</t>
  </si>
  <si>
    <t>-1846606309</t>
  </si>
  <si>
    <t>762233PC02</t>
  </si>
  <si>
    <t>Trámová kotviaca pätka, kotvy M16 + chem.kotva</t>
  </si>
  <si>
    <t>1554111270</t>
  </si>
  <si>
    <t>1122132158</t>
  </si>
  <si>
    <t>Krytina trapézový plech  pozink farebný, sklon strechy do 10° vrátane oplechovania a ostatného príslušenstva</t>
  </si>
  <si>
    <t>-1119499686</t>
  </si>
  <si>
    <t>-1240424621</t>
  </si>
  <si>
    <t>766421233.S</t>
  </si>
  <si>
    <t>D+MT obloženia a zateplenia stropu- tepelná izolácia hr. 80mm, parozábrana, laminovaná drevotreisková doska,podkl. konštr.</t>
  </si>
  <si>
    <t>910787408</t>
  </si>
  <si>
    <t>-1947815303</t>
  </si>
  <si>
    <t>76787K01</t>
  </si>
  <si>
    <t>D+MT lodného kontajnera  6000/4900mm</t>
  </si>
  <si>
    <t>-454775150</t>
  </si>
  <si>
    <t>76787K02</t>
  </si>
  <si>
    <t>Stavebné úpravy kontajnera</t>
  </si>
  <si>
    <t>-1388439230</t>
  </si>
  <si>
    <t>-748669038</t>
  </si>
  <si>
    <t>-1411137754</t>
  </si>
  <si>
    <t>-124495437</t>
  </si>
  <si>
    <t>210220001.S</t>
  </si>
  <si>
    <t>D+M uzemnenia 4ks kontajnerov</t>
  </si>
  <si>
    <t>-1741420632</t>
  </si>
  <si>
    <t>1487391361</t>
  </si>
  <si>
    <t>SO 08 - Šatne a sociálne zázemie</t>
  </si>
  <si>
    <t>-1261129119</t>
  </si>
  <si>
    <t>1500660905</t>
  </si>
  <si>
    <t>1071644224</t>
  </si>
  <si>
    <t>-704795448</t>
  </si>
  <si>
    <t>1147723615</t>
  </si>
  <si>
    <t>-721036080</t>
  </si>
  <si>
    <t>1631872139</t>
  </si>
  <si>
    <t>-1194358530</t>
  </si>
  <si>
    <t>-424997066</t>
  </si>
  <si>
    <t>1896524402</t>
  </si>
  <si>
    <t>-1751668074</t>
  </si>
  <si>
    <t>-358252281</t>
  </si>
  <si>
    <t>-1291394829</t>
  </si>
  <si>
    <t>1785422074</t>
  </si>
  <si>
    <t>992042465</t>
  </si>
  <si>
    <t>-1546672150</t>
  </si>
  <si>
    <t>Odvoz zostavy 5 ks kontajnerov na skládku</t>
  </si>
  <si>
    <t>564031890</t>
  </si>
  <si>
    <t>1818386569</t>
  </si>
  <si>
    <t>1624215951</t>
  </si>
  <si>
    <t>-318287555</t>
  </si>
  <si>
    <t>1577276798</t>
  </si>
  <si>
    <t>944021924</t>
  </si>
  <si>
    <t>1956760469</t>
  </si>
  <si>
    <t>-203180416</t>
  </si>
  <si>
    <t>359406309</t>
  </si>
  <si>
    <t>Úprava rozvodov vody, kanalizácie, zar. predmety</t>
  </si>
  <si>
    <t>1575196555</t>
  </si>
  <si>
    <t>353307958</t>
  </si>
  <si>
    <t>-663771733</t>
  </si>
  <si>
    <t>672431185</t>
  </si>
  <si>
    <t>488144014</t>
  </si>
  <si>
    <t>124929452</t>
  </si>
  <si>
    <t>-1043317141</t>
  </si>
  <si>
    <t>-386469468</t>
  </si>
  <si>
    <t>-1334028191</t>
  </si>
  <si>
    <t>-1302705985</t>
  </si>
  <si>
    <t>-64082235</t>
  </si>
  <si>
    <t>404904650</t>
  </si>
  <si>
    <t>-1337360656</t>
  </si>
  <si>
    <t>1954601946</t>
  </si>
  <si>
    <t>308869192</t>
  </si>
  <si>
    <t>-639542148</t>
  </si>
  <si>
    <t>829630585</t>
  </si>
  <si>
    <t>1738094792</t>
  </si>
  <si>
    <t>-698123544</t>
  </si>
  <si>
    <t>-933415607</t>
  </si>
  <si>
    <t>1953356136</t>
  </si>
  <si>
    <t>1142914109</t>
  </si>
  <si>
    <t>-560630083</t>
  </si>
  <si>
    <t>SO 09 - Olympijská batéria - existujúci trap</t>
  </si>
  <si>
    <t>1 - Zemné práce</t>
  </si>
  <si>
    <t>9 - Ostatné konštrukcie a práce-búranie</t>
  </si>
  <si>
    <t>712 - Izolácie striech, povlakové krytiny</t>
  </si>
  <si>
    <t>783 - Nátery</t>
  </si>
  <si>
    <t xml:space="preserve">    765 - Konštrukcie - krytiny tvrdé</t>
  </si>
  <si>
    <t>HZS - Hodinové zúčtovacie sadzby</t>
  </si>
  <si>
    <t>111101101.S</t>
  </si>
  <si>
    <t>Odstránenie travín a tŕstia s príp. premiestnením a uložením na hromady do 50 m, pri celkovej ploche do 1000m2</t>
  </si>
  <si>
    <t>-1573562694</t>
  </si>
  <si>
    <t>113106021.S</t>
  </si>
  <si>
    <t>Rozoberanie dlažby, z betónových alebo kameninových dlaždíc, dosiek alebo tvaroviek ručne,  -0,13800t</t>
  </si>
  <si>
    <t>-1634446008</t>
  </si>
  <si>
    <t>113107123.S</t>
  </si>
  <si>
    <t>Odstránenie krytu v ploche  do 200 m2 z kameniva hrubého drveného, hr.200 do 300 mm,  -0,40000t</t>
  </si>
  <si>
    <t>1559179773</t>
  </si>
  <si>
    <t>113204111.S</t>
  </si>
  <si>
    <t>Vytrhanie obrúb kamenných, záhonových,  -0,02100t</t>
  </si>
  <si>
    <t>-2058192372</t>
  </si>
  <si>
    <t>119001801.S</t>
  </si>
  <si>
    <t>Ochranné zábradlie okolo výkopu, drevené výšky 1,10 m dvojtyčové</t>
  </si>
  <si>
    <t>1348816413</t>
  </si>
  <si>
    <t>-1958785579</t>
  </si>
  <si>
    <t>-814575129</t>
  </si>
  <si>
    <t>132211111.S</t>
  </si>
  <si>
    <t>Hĺbenie rýh šírky do 600 mm v  hornine tr.3 nesúdržných - ručným náradím</t>
  </si>
  <si>
    <t>113906823</t>
  </si>
  <si>
    <t>1502301046</t>
  </si>
  <si>
    <t>Vodorovné premiestnenie výkopku z horniny 1-4 nad 20-50m</t>
  </si>
  <si>
    <t>-1672961159</t>
  </si>
  <si>
    <t>-658736751</t>
  </si>
  <si>
    <t>2124635476</t>
  </si>
  <si>
    <t>167101103.S</t>
  </si>
  <si>
    <t>Prekladanie neuľahnutého výkopku z hornín 1 až 4</t>
  </si>
  <si>
    <t>2085229685</t>
  </si>
  <si>
    <t>171101104.S</t>
  </si>
  <si>
    <t>Uloženie sypaniny do násypu  súdržnej horniny s mierou zhutnenia nad 100 do 102 % podľa Proctor-Standard</t>
  </si>
  <si>
    <t>-1989437825</t>
  </si>
  <si>
    <t>171151101.S</t>
  </si>
  <si>
    <t>Hutnenie bokov násypov z hornín súdržných a sypkých</t>
  </si>
  <si>
    <t>-1308122831</t>
  </si>
  <si>
    <t>-1046729181</t>
  </si>
  <si>
    <t>Uloženie sypaniny na skládky do 100 m3</t>
  </si>
  <si>
    <t>1199333479</t>
  </si>
  <si>
    <t>-501046695</t>
  </si>
  <si>
    <t>Úprava pláne v zárezoch v hornine 1-4 so zhutnením - v príp. potreby</t>
  </si>
  <si>
    <t>557581053</t>
  </si>
  <si>
    <t>-987411605</t>
  </si>
  <si>
    <t>-1317135262</t>
  </si>
  <si>
    <t>2004782062</t>
  </si>
  <si>
    <t>-246358109</t>
  </si>
  <si>
    <t>Lešenie ľahké pracovné pomocné s výškou lešeňovej podlahy nad 2,50 do 3,5 m</t>
  </si>
  <si>
    <t>1751642656</t>
  </si>
  <si>
    <t>-991155652</t>
  </si>
  <si>
    <t>-1992990984</t>
  </si>
  <si>
    <t>1132930878</t>
  </si>
  <si>
    <t>-804332728</t>
  </si>
  <si>
    <t>-1423850837</t>
  </si>
  <si>
    <t>-1667682561</t>
  </si>
  <si>
    <t>979087213.S</t>
  </si>
  <si>
    <t>Nakladanie na dopravné prostriedky pre vodorovnú dopravu vybúraných hmôt</t>
  </si>
  <si>
    <t>895960885</t>
  </si>
  <si>
    <t>Poplatok za skládku - betón, tehly, dlaždice, obkladačky a keramika  (17 01), ostatné</t>
  </si>
  <si>
    <t>-714175086</t>
  </si>
  <si>
    <t>979089112.S</t>
  </si>
  <si>
    <t>Poplatok za skládku - drevo, sklo, plasty (17 02), ostatné</t>
  </si>
  <si>
    <t>-1153089062</t>
  </si>
  <si>
    <t>430321414.S</t>
  </si>
  <si>
    <t>Schodiskové konštrukcie, betón železový tr. C 25/30</t>
  </si>
  <si>
    <t>-1207637291</t>
  </si>
  <si>
    <t>430361821.S</t>
  </si>
  <si>
    <t>Výstuž schodiskových konštrukcií z betonárskej ocele B500 (10505)</t>
  </si>
  <si>
    <t>-945667042</t>
  </si>
  <si>
    <t>434351141.S</t>
  </si>
  <si>
    <t>Debnenie stupňov na podstupňovej doske alebo na teréne pôdorysne priamočiarych zhotovenie</t>
  </si>
  <si>
    <t>-1938611148</t>
  </si>
  <si>
    <t>434351142.S</t>
  </si>
  <si>
    <t>Debnenie stupňov na podstupňovej doske alebo na teréne pôdorysne priamočiarych odstránenie</t>
  </si>
  <si>
    <t>994442822</t>
  </si>
  <si>
    <t>-431816393</t>
  </si>
  <si>
    <t>783201812.S</t>
  </si>
  <si>
    <t>Odstránenie starých náterov z kovových stavebných doplnkových konštrukcií oceľovou kefou</t>
  </si>
  <si>
    <t>396903416</t>
  </si>
  <si>
    <t>783271001.S</t>
  </si>
  <si>
    <t>Nátery kov.stav.doplnk.konštr. polyuretánové jednonásobné 2x s emailovaním.- 105μm</t>
  </si>
  <si>
    <t>1613898959</t>
  </si>
  <si>
    <t>783271007.S</t>
  </si>
  <si>
    <t>Nátery kov.stav.doplnk.konštr. polyuretánové farby šedej základné - 35µm</t>
  </si>
  <si>
    <t>1753045438</t>
  </si>
  <si>
    <t>Nátery tesárskych konštrukcií olejové napustením a 2x lakovaním</t>
  </si>
  <si>
    <t>-1371059861</t>
  </si>
  <si>
    <t>938902071.S</t>
  </si>
  <si>
    <t>Očistenie povrchu oceľových konštrukcií tlakovou vodou</t>
  </si>
  <si>
    <t>-2031742079</t>
  </si>
  <si>
    <t>-914778981</t>
  </si>
  <si>
    <t>-71057582</t>
  </si>
  <si>
    <t>-1757686231</t>
  </si>
  <si>
    <t>589140031.S</t>
  </si>
  <si>
    <t>Podklad pod športové povrchy športovísk odpružený z gumoasfaltu hrúbky 25 mm</t>
  </si>
  <si>
    <t>1317217599</t>
  </si>
  <si>
    <t>589160021.S</t>
  </si>
  <si>
    <t>Športový povrch multifunkčný z EPDM 10 mm</t>
  </si>
  <si>
    <t>-702069807</t>
  </si>
  <si>
    <t>804702287</t>
  </si>
  <si>
    <t>354721994</t>
  </si>
  <si>
    <t>-2091437863</t>
  </si>
  <si>
    <t>-102022648</t>
  </si>
  <si>
    <t>-768261419</t>
  </si>
  <si>
    <t>762521812.Sp</t>
  </si>
  <si>
    <t>Demontáž sedákov tribún z dosiek hr. 32 - 50 mm, -0,02400 t</t>
  </si>
  <si>
    <t>-125816729</t>
  </si>
  <si>
    <t>762922100.Sp</t>
  </si>
  <si>
    <t>Montáž sedákov tribún z fošien</t>
  </si>
  <si>
    <t>1732989577</t>
  </si>
  <si>
    <t>611980004200</t>
  </si>
  <si>
    <t>Drevená podlahová doska smrekovec sibírsky, hrxš 27x145 mm, jemné/hrubé vrúbkovanie, komorovo sušená na max. 20%</t>
  </si>
  <si>
    <t>-238962848</t>
  </si>
  <si>
    <t>000000021500117015</t>
  </si>
  <si>
    <t>skrutka M6x50 ZINOK 4.6 vratová DIN 603</t>
  </si>
  <si>
    <t>-2146088760</t>
  </si>
  <si>
    <t>000006689900100399</t>
  </si>
  <si>
    <t>matica M6 ŽIAROVÝ ZINOK /8/ presná šesťhranná ISO fitting DIN 934</t>
  </si>
  <si>
    <t>1050228848</t>
  </si>
  <si>
    <t>ARK-239311</t>
  </si>
  <si>
    <t>Podložka M6,4 veľkoplošná "A2"                (bal = 100 ks)</t>
  </si>
  <si>
    <t>bal</t>
  </si>
  <si>
    <t>-448652288</t>
  </si>
  <si>
    <t>-955298688</t>
  </si>
  <si>
    <t>765</t>
  </si>
  <si>
    <t>Konštrukcie - krytiny tvrdé</t>
  </si>
  <si>
    <t>765355411.S</t>
  </si>
  <si>
    <t>Zastrešenie sklolaminátovou krytinou vlnovkou typu SV stredná vlna 2250x800 mm</t>
  </si>
  <si>
    <t>-769441601</t>
  </si>
  <si>
    <t>765356500.S</t>
  </si>
  <si>
    <t>Demontáž krytiny sklolaminátovej, do sutiny, sklon strechy do 45°, -0,0023t</t>
  </si>
  <si>
    <t>2061243971</t>
  </si>
  <si>
    <t>998765201.S</t>
  </si>
  <si>
    <t>Presun hmôt pre tvrdé krytiny v objektoch výšky do 6 m</t>
  </si>
  <si>
    <t>-1567207569</t>
  </si>
  <si>
    <t>767641111.S</t>
  </si>
  <si>
    <t>-182585937</t>
  </si>
  <si>
    <t>767996803.S</t>
  </si>
  <si>
    <t>Demontáž oceľovej konštrukcie a oceľ. sklopných okeníc,  -0,00100t</t>
  </si>
  <si>
    <t>-1009999109</t>
  </si>
  <si>
    <t>HZS</t>
  </si>
  <si>
    <t>Hodinové zúčtovacie sadzby</t>
  </si>
  <si>
    <t>HZS000112.S</t>
  </si>
  <si>
    <t>Stavebno montážne práce náročnejšie, ucelené, obtiažne, rutinné (Tr. 2) v rozsahu viac ako 8 hodín náročnejšie</t>
  </si>
  <si>
    <t>953272826</t>
  </si>
  <si>
    <t>553001</t>
  </si>
  <si>
    <t>Pomocný materiál pre opravu tribún</t>
  </si>
  <si>
    <t>-1410954708</t>
  </si>
  <si>
    <t>-433929374</t>
  </si>
  <si>
    <t>1518376610</t>
  </si>
  <si>
    <t>SO 10 - Olympijská batéria - existujúci trap</t>
  </si>
  <si>
    <t>-1425129434</t>
  </si>
  <si>
    <t>-734022246</t>
  </si>
  <si>
    <t>922518658</t>
  </si>
  <si>
    <t>725771927</t>
  </si>
  <si>
    <t>-1118836185</t>
  </si>
  <si>
    <t>-119835201</t>
  </si>
  <si>
    <t>-252170162</t>
  </si>
  <si>
    <t>-1666054200</t>
  </si>
  <si>
    <t>-627162911</t>
  </si>
  <si>
    <t>296896766</t>
  </si>
  <si>
    <t>1583547307</t>
  </si>
  <si>
    <t>-2109340282</t>
  </si>
  <si>
    <t>293498442</t>
  </si>
  <si>
    <t>1375661555</t>
  </si>
  <si>
    <t>-1244730237</t>
  </si>
  <si>
    <t>-310635058</t>
  </si>
  <si>
    <t>1290224941</t>
  </si>
  <si>
    <t>1069706468</t>
  </si>
  <si>
    <t>-103906403</t>
  </si>
  <si>
    <t>556055450</t>
  </si>
  <si>
    <t>536408002</t>
  </si>
  <si>
    <t>-1099566131</t>
  </si>
  <si>
    <t>1343695222</t>
  </si>
  <si>
    <t>1859620326</t>
  </si>
  <si>
    <t>390563703</t>
  </si>
  <si>
    <t>-1622264054</t>
  </si>
  <si>
    <t>-221822035</t>
  </si>
  <si>
    <t>-954162319</t>
  </si>
  <si>
    <t>-1184823414</t>
  </si>
  <si>
    <t>-1602641822</t>
  </si>
  <si>
    <t>-1198953501</t>
  </si>
  <si>
    <t>-532538429</t>
  </si>
  <si>
    <t>1136132964</t>
  </si>
  <si>
    <t>716347892</t>
  </si>
  <si>
    <t>-1414511250</t>
  </si>
  <si>
    <t>539294424</t>
  </si>
  <si>
    <t>-789741653</t>
  </si>
  <si>
    <t>271789682</t>
  </si>
  <si>
    <t>-904024311</t>
  </si>
  <si>
    <t>-838119</t>
  </si>
  <si>
    <t>-2094359929</t>
  </si>
  <si>
    <t>-1995060923</t>
  </si>
  <si>
    <t>1178125061</t>
  </si>
  <si>
    <t>-1815497212</t>
  </si>
  <si>
    <t>-1195556203</t>
  </si>
  <si>
    <t>-722293272</t>
  </si>
  <si>
    <t>916719865</t>
  </si>
  <si>
    <t>-1232459797</t>
  </si>
  <si>
    <t>-2099493074</t>
  </si>
  <si>
    <t>1044683779</t>
  </si>
  <si>
    <t>-1963681750</t>
  </si>
  <si>
    <t>915770273</t>
  </si>
  <si>
    <t>-519566927</t>
  </si>
  <si>
    <t>1168971405</t>
  </si>
  <si>
    <t>-1979430222</t>
  </si>
  <si>
    <t>1608448120</t>
  </si>
  <si>
    <t>406329566</t>
  </si>
  <si>
    <t>-1561010458</t>
  </si>
  <si>
    <t>828358067</t>
  </si>
  <si>
    <t>1050757970</t>
  </si>
  <si>
    <t>-673625996</t>
  </si>
  <si>
    <t>-1418901284</t>
  </si>
  <si>
    <t>-1777989120</t>
  </si>
  <si>
    <t>-844987122</t>
  </si>
  <si>
    <t>-915658321</t>
  </si>
  <si>
    <t>-481722809</t>
  </si>
  <si>
    <t>558751488</t>
  </si>
  <si>
    <t>1049379037</t>
  </si>
  <si>
    <t>-1105019489</t>
  </si>
  <si>
    <t>SO 11 - Sklad</t>
  </si>
  <si>
    <t>673711167</t>
  </si>
  <si>
    <t>-1021101014</t>
  </si>
  <si>
    <t>-1267663316</t>
  </si>
  <si>
    <t>1648651487</t>
  </si>
  <si>
    <t>231911402</t>
  </si>
  <si>
    <t>-212692870</t>
  </si>
  <si>
    <t>-1449156720</t>
  </si>
  <si>
    <t>-119904188</t>
  </si>
  <si>
    <t>-509826064</t>
  </si>
  <si>
    <t>1308283548</t>
  </si>
  <si>
    <t>-943413360</t>
  </si>
  <si>
    <t>372598647</t>
  </si>
  <si>
    <t>583310003000.S</t>
  </si>
  <si>
    <t>Štrk</t>
  </si>
  <si>
    <t>1101351731</t>
  </si>
  <si>
    <t>1000157375</t>
  </si>
  <si>
    <t>211561131.S</t>
  </si>
  <si>
    <t>Výplň odvodňovacieho rebra alebo trativodu do rýh kamenivom</t>
  </si>
  <si>
    <t>-649959777</t>
  </si>
  <si>
    <t>211971110.S</t>
  </si>
  <si>
    <t>Zhotovenie opláštenia výplne z geotextílie, v ryhe alebo v záreze so stenami šikmými o skl. do 1:2,5</t>
  </si>
  <si>
    <t>1284372728</t>
  </si>
  <si>
    <t>693110002000.S</t>
  </si>
  <si>
    <t>Geotextília polypropylénová netkaná  min 200 g/m2</t>
  </si>
  <si>
    <t>-650779649</t>
  </si>
  <si>
    <t>-512225030</t>
  </si>
  <si>
    <t>-1693754168</t>
  </si>
  <si>
    <t>-358728976</t>
  </si>
  <si>
    <t>Betón základových dosiek, železový (bez výstuže), tr. C 30/35, vodostavebný</t>
  </si>
  <si>
    <t>-532428348</t>
  </si>
  <si>
    <t>-1321219288</t>
  </si>
  <si>
    <t>1110818503</t>
  </si>
  <si>
    <t>1412426198</t>
  </si>
  <si>
    <t>274271031.S</t>
  </si>
  <si>
    <t>Murivo základových pásov (m3) z betónových debniacich tvárnic s betónovou výplňou C 16/20 hrúbky 250 mm</t>
  </si>
  <si>
    <t>-1379503026</t>
  </si>
  <si>
    <t>-556174891</t>
  </si>
  <si>
    <t>-372211236</t>
  </si>
  <si>
    <t>21554714</t>
  </si>
  <si>
    <t>-669001754</t>
  </si>
  <si>
    <t>274361825</t>
  </si>
  <si>
    <t>Výstuž pre murivo základových pásov PREMAC s betónovou výplňou z ocele B500 (10505)</t>
  </si>
  <si>
    <t>559097688</t>
  </si>
  <si>
    <t>311234214</t>
  </si>
  <si>
    <t>Murivo nosné (m3) z tehál pálených HELUZ 25 FAMILY P 10 brúsených na pero a drážku, na lepidlo (250x247x249)</t>
  </si>
  <si>
    <t>-56421456</t>
  </si>
  <si>
    <t>317160321.S</t>
  </si>
  <si>
    <t>Keramický preklad nosný šírky 70 mm, výšky 238 mm, dĺžky 3500 mm</t>
  </si>
  <si>
    <t>-1847319480</t>
  </si>
  <si>
    <t>417321414.S</t>
  </si>
  <si>
    <t>Betón stužujúcich pásov a vencov železový tr. C 20/25</t>
  </si>
  <si>
    <t>32573857</t>
  </si>
  <si>
    <t>417351115.S</t>
  </si>
  <si>
    <t>Debnenie bočníc stužujúcich pásov a vencov vrátane vzpier zhotovenie</t>
  </si>
  <si>
    <t>1592723367</t>
  </si>
  <si>
    <t>417351116.S</t>
  </si>
  <si>
    <t>Debnenie bočníc stužujúcich pásov a vencov vrátane vzpier odstránenie</t>
  </si>
  <si>
    <t>321289966</t>
  </si>
  <si>
    <t>417361821.S</t>
  </si>
  <si>
    <t>Výstuž stužujúcich pásov a vencov z betonárskej ocele B500 (10505)</t>
  </si>
  <si>
    <t>-2084455878</t>
  </si>
  <si>
    <t>417391151.S</t>
  </si>
  <si>
    <t>Montáž obkladu betónových konštrukcií vykonaný súčasne s betónovaním extrudovaným polystyrénom</t>
  </si>
  <si>
    <t>1547322439</t>
  </si>
  <si>
    <t>283750000700.S</t>
  </si>
  <si>
    <t>Doska XPS hr. 50 mm</t>
  </si>
  <si>
    <t>1627624328</t>
  </si>
  <si>
    <t>Začistenie omietok (s dodaním hmoty) okolo okien, dverí, podláh, atď.</t>
  </si>
  <si>
    <t>-319279757</t>
  </si>
  <si>
    <t>-813525823</t>
  </si>
  <si>
    <t>-1971942020</t>
  </si>
  <si>
    <t>612481119.S</t>
  </si>
  <si>
    <t>Potiahnutie vnútorných stien sklotextilnou mriežkou s celoplošným prilepením</t>
  </si>
  <si>
    <t>487194633</t>
  </si>
  <si>
    <t>-1458740460</t>
  </si>
  <si>
    <t>Vonkajšia omietka stien pastovitá silikátová</t>
  </si>
  <si>
    <t>285824677</t>
  </si>
  <si>
    <t>625250203.S</t>
  </si>
  <si>
    <t>Kontaktný zatepľovací systém z bieleho EPS hr. 50 mm</t>
  </si>
  <si>
    <t>-1131305542</t>
  </si>
  <si>
    <t>625250543.S</t>
  </si>
  <si>
    <t>Kontaktný zatepľovací systém soklovej alebo vodou namáhanej časti hr. 50 mm</t>
  </si>
  <si>
    <t>1781154856</t>
  </si>
  <si>
    <t>631315661.S</t>
  </si>
  <si>
    <t>Mazanina z betónu prostého (m3) tr. C 20/25 hr.nad 120 do 240 mm</t>
  </si>
  <si>
    <t>169960936</t>
  </si>
  <si>
    <t>-1046451788</t>
  </si>
  <si>
    <t>1410839991</t>
  </si>
  <si>
    <t>631362442.S</t>
  </si>
  <si>
    <t>Výstuž mazanín z betónov (z kameniva) a z ľahkých betónov zo sietí KARI, priemer drôtu 8/8 mm, veľkosť oka 150x150 mm</t>
  </si>
  <si>
    <t>-1935383788</t>
  </si>
  <si>
    <t>Násyp zo štrkopiesku 0-32 (pre spevnenie podkladu)</t>
  </si>
  <si>
    <t>-625890911</t>
  </si>
  <si>
    <t>-1648156958</t>
  </si>
  <si>
    <t>-900342539</t>
  </si>
  <si>
    <t>2072201449</t>
  </si>
  <si>
    <t>941955003.S</t>
  </si>
  <si>
    <t>Lešenie ľahké pracovné pomocné s výškou lešeňovej podlahy nad 1,90 do 2,50 m</t>
  </si>
  <si>
    <t>-1999566427</t>
  </si>
  <si>
    <t>-1785416689</t>
  </si>
  <si>
    <t>953945304.S</t>
  </si>
  <si>
    <t>Hliníkový soklový profil šírky 53 mm</t>
  </si>
  <si>
    <t>1745190503</t>
  </si>
  <si>
    <t>953945351.S</t>
  </si>
  <si>
    <t>Hliníkový rohový ochranný profil s integrovanou mriežkou</t>
  </si>
  <si>
    <t>1709883118</t>
  </si>
  <si>
    <t>953995406.S</t>
  </si>
  <si>
    <t>Okenný a dverový začisťovací profil</t>
  </si>
  <si>
    <t>-1449553461</t>
  </si>
  <si>
    <t>953995411.S</t>
  </si>
  <si>
    <t>Nadokenný profil so skrytou okapničkou</t>
  </si>
  <si>
    <t>708964395</t>
  </si>
  <si>
    <t>1363031431</t>
  </si>
  <si>
    <t>Odvoz a likvidacia odpadu</t>
  </si>
  <si>
    <t>-1268489103</t>
  </si>
  <si>
    <t>482210673</t>
  </si>
  <si>
    <t>ELektroinštalácia</t>
  </si>
  <si>
    <t>8003725</t>
  </si>
  <si>
    <t>711111001.S</t>
  </si>
  <si>
    <t>Hydroiizolácie proti zemnej vlhkosti zvislá- penetračný náter+2xmodifikovaný asf. pás</t>
  </si>
  <si>
    <t>-118338510</t>
  </si>
  <si>
    <t>Zhotovenie izolácie proti zemnej vlhkosti nopovou fóliou položenou voľne na ploche zvislej vrátame príslušenstva, detailov napojení, ukončení</t>
  </si>
  <si>
    <t>1959350372</t>
  </si>
  <si>
    <t>-183955707</t>
  </si>
  <si>
    <t>-2111129962</t>
  </si>
  <si>
    <t>712290010.S</t>
  </si>
  <si>
    <t>Zhotovenie parozábrany pre strechy ploché do 10°</t>
  </si>
  <si>
    <t>-326610118</t>
  </si>
  <si>
    <t>283230005900.S</t>
  </si>
  <si>
    <t>Poistná hydroizolačná paropriepustná fólia pod strešnú krytinu, plošná hmotnosť 270 g/m2</t>
  </si>
  <si>
    <t>523911818</t>
  </si>
  <si>
    <t>712290020.S</t>
  </si>
  <si>
    <t>D+MT  parozábrany pre strechy šikmé do 30°</t>
  </si>
  <si>
    <t>571353973</t>
  </si>
  <si>
    <t>-1326479916</t>
  </si>
  <si>
    <t>713111121.S</t>
  </si>
  <si>
    <t>Montáž tepelnej izolácie stropov rovných minerálnou vlnou, spodkom s úpravou viazacím drôtom</t>
  </si>
  <si>
    <t>-1013291128</t>
  </si>
  <si>
    <t>631440004600.S</t>
  </si>
  <si>
    <t>Doska z minerálnej vlny hr. 200 mm, izolácia pre šikmé strechy, nezaťažené stropy, priečky</t>
  </si>
  <si>
    <t>-2040063857</t>
  </si>
  <si>
    <t>762290111</t>
  </si>
  <si>
    <t>Poddašie - obklad vr. povrchovej úpravy</t>
  </si>
  <si>
    <t>1722955272</t>
  </si>
  <si>
    <t>76233PC01</t>
  </si>
  <si>
    <t>D+MT  konštrukcie krovu a hranolov, vrátane náterov</t>
  </si>
  <si>
    <t>-2040369268</t>
  </si>
  <si>
    <t>762341001.S</t>
  </si>
  <si>
    <t>Montáž debnenia jednoduchých striech, drevotrieskovými OSB doskami na zraz</t>
  </si>
  <si>
    <t>2109616551</t>
  </si>
  <si>
    <t>607260000400.S</t>
  </si>
  <si>
    <t>Doska OSB nebrúsená hr. 22 mm</t>
  </si>
  <si>
    <t>1389061625</t>
  </si>
  <si>
    <t>762341252</t>
  </si>
  <si>
    <t>Montáž kontralát pre sklon od 22° do 35°</t>
  </si>
  <si>
    <t>1943447356</t>
  </si>
  <si>
    <t>6051506900</t>
  </si>
  <si>
    <t>Hranoly z mäkkého reziva neopracované nehranené akosť II, prierez 25-100 cm2</t>
  </si>
  <si>
    <t>-821258212</t>
  </si>
  <si>
    <t>1762138009</t>
  </si>
  <si>
    <t>762810016.S</t>
  </si>
  <si>
    <t>Záklop stropov z dosiek OSB skrutkovaných na trámy na zraz hr. dosky 22 mm</t>
  </si>
  <si>
    <t>1553505955</t>
  </si>
  <si>
    <t>762895000.S</t>
  </si>
  <si>
    <t>Spojovacie prostriedky pre záklop, stropnice, podbíjanie - klince, svorky</t>
  </si>
  <si>
    <t>156469655</t>
  </si>
  <si>
    <t>1244577547</t>
  </si>
  <si>
    <t>764171700.S</t>
  </si>
  <si>
    <t>Krytina trapézová pozink farebný, výška profilu 8 mm, sklon strechy do 30° vrátane príslušenstva</t>
  </si>
  <si>
    <t>1638486990</t>
  </si>
  <si>
    <t>-2062264141</t>
  </si>
  <si>
    <t>1178138559</t>
  </si>
  <si>
    <t>-1119532235</t>
  </si>
  <si>
    <t>-766429446</t>
  </si>
  <si>
    <t>1171196598</t>
  </si>
  <si>
    <t>527383189</t>
  </si>
  <si>
    <t>Montáž okien plastových vrátane parapetov</t>
  </si>
  <si>
    <t>-1011877769</t>
  </si>
  <si>
    <t>Plastové výplne otvorov, izolačné trojsklo, vonkajší hliníkový, vnútorný plastový parapet</t>
  </si>
  <si>
    <t>471359567</t>
  </si>
  <si>
    <t>-460934383</t>
  </si>
  <si>
    <t>767658343.S</t>
  </si>
  <si>
    <t>Montáž sekcionálnej brány pozink farebný plochy nad 6 do 9 m2</t>
  </si>
  <si>
    <t>624944947</t>
  </si>
  <si>
    <t>553410061515.S</t>
  </si>
  <si>
    <t>Brána sekcionálna s elektrickým pohonom, vxš 2500x3000 mm, farba antracit</t>
  </si>
  <si>
    <t>1831364653</t>
  </si>
  <si>
    <t>627258825</t>
  </si>
  <si>
    <t>-574180653</t>
  </si>
  <si>
    <t>1436993862</t>
  </si>
  <si>
    <t>415865939</t>
  </si>
  <si>
    <t>784410100.S</t>
  </si>
  <si>
    <t>-1730626189</t>
  </si>
  <si>
    <t>784452271.S</t>
  </si>
  <si>
    <t>Maľby z maliarskych zmesí na vodnej báze, ručne nanášané dvojnásobné základné na podklad jemnozrnný výšky do 3,80 m</t>
  </si>
  <si>
    <t>251483539</t>
  </si>
  <si>
    <t>-1737630637</t>
  </si>
  <si>
    <t>-700798707</t>
  </si>
  <si>
    <t>-1026974856</t>
  </si>
  <si>
    <t>-2098846336</t>
  </si>
  <si>
    <t>SO 12 - Gulové strelište</t>
  </si>
  <si>
    <t>-86393520</t>
  </si>
  <si>
    <t>1000685898</t>
  </si>
  <si>
    <t>1204079842</t>
  </si>
  <si>
    <t>-1903780923</t>
  </si>
  <si>
    <t>650347276</t>
  </si>
  <si>
    <t>-910419472</t>
  </si>
  <si>
    <t>-1049209603</t>
  </si>
  <si>
    <t>-572586838</t>
  </si>
  <si>
    <t>-121064100</t>
  </si>
  <si>
    <t>566888254</t>
  </si>
  <si>
    <t>206807548</t>
  </si>
  <si>
    <t>2012449181</t>
  </si>
  <si>
    <t>351614737</t>
  </si>
  <si>
    <t>1878815548</t>
  </si>
  <si>
    <t>-75445689</t>
  </si>
  <si>
    <t>892678188</t>
  </si>
  <si>
    <t>-372695613</t>
  </si>
  <si>
    <t>-978032747</t>
  </si>
  <si>
    <t>564831111.S</t>
  </si>
  <si>
    <t>Podklad zo štrkodrviny s rozprestretím a zhutnením, po zhutnení hr. 100 mm</t>
  </si>
  <si>
    <t>-848591783</t>
  </si>
  <si>
    <t>581114113.S</t>
  </si>
  <si>
    <t>Kryt z betónu prostého komunikácií pre peších hr. 100 mm</t>
  </si>
  <si>
    <t>-1950765521</t>
  </si>
  <si>
    <t>996183087</t>
  </si>
  <si>
    <t>1908962639</t>
  </si>
  <si>
    <t>-1181443063</t>
  </si>
  <si>
    <t>-1837880093</t>
  </si>
  <si>
    <t>23090265</t>
  </si>
  <si>
    <t>1459362084</t>
  </si>
  <si>
    <t>-710842067</t>
  </si>
  <si>
    <t>-315556205</t>
  </si>
  <si>
    <t>1713280275</t>
  </si>
  <si>
    <t>-839564906</t>
  </si>
  <si>
    <t>2087467297</t>
  </si>
  <si>
    <t>981012811.S1</t>
  </si>
  <si>
    <t>Demolácia, búranie montovaného prístrešku s odvozom sute</t>
  </si>
  <si>
    <t>-1675111580</t>
  </si>
  <si>
    <t>-1023824468</t>
  </si>
  <si>
    <t>2057916350</t>
  </si>
  <si>
    <t>1758079190</t>
  </si>
  <si>
    <t>-1354771967</t>
  </si>
  <si>
    <t>-1372773790</t>
  </si>
  <si>
    <t>-992340656</t>
  </si>
  <si>
    <t>-740473605</t>
  </si>
  <si>
    <t>Dvere plastové dvojkrídlové 2x2,1 m, farba antracit</t>
  </si>
  <si>
    <t>-633406270</t>
  </si>
  <si>
    <t>-1911541238</t>
  </si>
  <si>
    <t>-1304807562</t>
  </si>
  <si>
    <t>-1980007239</t>
  </si>
  <si>
    <t>-1993040083</t>
  </si>
  <si>
    <t>553260001700.S</t>
  </si>
  <si>
    <t>Panel sendvičový strešný s polyuretánovým jadrom hr. jadra 100 mm</t>
  </si>
  <si>
    <t>-1772975803</t>
  </si>
  <si>
    <t>767411102.S</t>
  </si>
  <si>
    <t>Montáž opláštenia sendvičovými stenovými panelmi na OK, hrúbky nad 100 do 150 mm</t>
  </si>
  <si>
    <t>-1058713068</t>
  </si>
  <si>
    <t>553250002500.S</t>
  </si>
  <si>
    <t>Panel sendvičový stenový s polyuretánovým jadrom hr. jadra 100 mm</t>
  </si>
  <si>
    <t>-1150090380</t>
  </si>
  <si>
    <t>-832468369</t>
  </si>
  <si>
    <t>1212018210</t>
  </si>
  <si>
    <t>-1703507037</t>
  </si>
  <si>
    <t>-1876714484</t>
  </si>
  <si>
    <t>1795991097</t>
  </si>
  <si>
    <t>1575930432</t>
  </si>
  <si>
    <t>768164100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</si>
</sst>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  <charset val="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2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4" xfId="0" applyNumberFormat="1" applyFont="1" applyBorder="1" applyAlignment="1">
      <alignment vertical="center"/>
    </xf>
    <xf numFmtId="4" fontId="27" fillId="0" borderId="0" xfId="0" applyNumberFormat="1" applyFont="1" applyAlignment="1">
      <alignment vertical="center"/>
    </xf>
    <xf numFmtId="166" fontId="27" fillId="0" borderId="0" xfId="0" applyNumberFormat="1" applyFont="1" applyAlignment="1">
      <alignment vertical="center"/>
    </xf>
    <xf numFmtId="4" fontId="27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1" fillId="0" borderId="19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166" fontId="1" fillId="0" borderId="20" xfId="0" applyNumberFormat="1" applyFont="1" applyBorder="1" applyAlignment="1">
      <alignment vertical="center"/>
    </xf>
    <xf numFmtId="4" fontId="1" fillId="0" borderId="21" xfId="0" applyNumberFormat="1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4" fontId="23" fillId="0" borderId="0" xfId="0" applyNumberFormat="1" applyFont="1"/>
    <xf numFmtId="166" fontId="32" fillId="0" borderId="12" xfId="0" applyNumberFormat="1" applyFont="1" applyBorder="1"/>
    <xf numFmtId="166" fontId="32" fillId="0" borderId="13" xfId="0" applyNumberFormat="1" applyFont="1" applyBorder="1"/>
    <xf numFmtId="4" fontId="33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center"/>
    </xf>
    <xf numFmtId="166" fontId="22" fillId="0" borderId="0" xfId="0" applyNumberFormat="1" applyFont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4" fillId="0" borderId="22" xfId="0" applyFont="1" applyBorder="1" applyAlignment="1" applyProtection="1">
      <alignment horizontal="center" vertical="center"/>
      <protection locked="0"/>
    </xf>
    <xf numFmtId="49" fontId="34" fillId="0" borderId="22" xfId="0" applyNumberFormat="1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center" vertical="center" wrapText="1"/>
      <protection locked="0"/>
    </xf>
    <xf numFmtId="167" fontId="34" fillId="0" borderId="22" xfId="0" applyNumberFormat="1" applyFont="1" applyBorder="1" applyAlignment="1" applyProtection="1">
      <alignment vertical="center"/>
      <protection locked="0"/>
    </xf>
    <xf numFmtId="4" fontId="34" fillId="3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  <protection locked="0"/>
    </xf>
    <xf numFmtId="0" fontId="35" fillId="0" borderId="3" xfId="0" applyFont="1" applyBorder="1" applyAlignment="1">
      <alignment vertical="center"/>
    </xf>
    <xf numFmtId="0" fontId="34" fillId="3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Alignment="1">
      <alignment horizontal="center" vertical="center"/>
    </xf>
    <xf numFmtId="167" fontId="21" fillId="3" borderId="22" xfId="0" applyNumberFormat="1" applyFont="1" applyFill="1" applyBorder="1" applyAlignment="1" applyProtection="1">
      <alignment vertical="center"/>
      <protection locked="0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34" fillId="3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>
      <alignment horizontal="center" vertical="center"/>
    </xf>
    <xf numFmtId="14" fontId="2" fillId="3" borderId="0" xfId="0" applyNumberFormat="1" applyFont="1" applyFill="1" applyAlignment="1" applyProtection="1">
      <alignment horizontal="left" vertical="center"/>
      <protection locked="0"/>
    </xf>
    <xf numFmtId="0" fontId="29" fillId="0" borderId="0" xfId="0" applyFont="1" applyAlignment="1">
      <alignment horizontal="left" vertical="center" wrapText="1"/>
    </xf>
    <xf numFmtId="0" fontId="21" fillId="5" borderId="7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4" fontId="23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21" fillId="5" borderId="6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0" fontId="21" fillId="5" borderId="7" xfId="0" applyFont="1" applyFill="1" applyBorder="1" applyAlignment="1">
      <alignment horizontal="right" vertical="center"/>
    </xf>
    <xf numFmtId="4" fontId="26" fillId="0" borderId="0" xfId="0" applyNumberFormat="1" applyFont="1" applyAlignment="1">
      <alignment horizontal="right" vertical="center"/>
    </xf>
    <xf numFmtId="0" fontId="26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21" fillId="5" borderId="8" xfId="0" applyFont="1" applyFill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15"/>
  <sheetViews>
    <sheetView showGridLines="0" tabSelected="1" workbookViewId="0">
      <selection activeCell="D95" sqref="D95:H95"/>
    </sheetView>
  </sheetViews>
  <sheetFormatPr baseColWidth="10" defaultColWidth="8.75" defaultRowHeight="11"/>
  <cols>
    <col min="1" max="1" width="8.25" customWidth="1"/>
    <col min="2" max="2" width="1.75" customWidth="1"/>
    <col min="3" max="3" width="4.25" customWidth="1"/>
    <col min="4" max="33" width="2.75" customWidth="1"/>
    <col min="34" max="34" width="3.25" customWidth="1"/>
    <col min="35" max="35" width="31.75" customWidth="1"/>
    <col min="36" max="37" width="2.5" customWidth="1"/>
    <col min="38" max="38" width="8.25" customWidth="1"/>
    <col min="39" max="39" width="3.25" customWidth="1"/>
    <col min="40" max="40" width="13.25" customWidth="1"/>
    <col min="41" max="41" width="7.5" customWidth="1"/>
    <col min="42" max="42" width="4.25" customWidth="1"/>
    <col min="43" max="43" width="15.75" hidden="1" customWidth="1"/>
    <col min="44" max="44" width="13.75" customWidth="1"/>
    <col min="45" max="47" width="25.75" hidden="1" customWidth="1"/>
    <col min="48" max="49" width="21.75" hidden="1" customWidth="1"/>
    <col min="50" max="51" width="25" hidden="1" customWidth="1"/>
    <col min="52" max="52" width="21.75" hidden="1" customWidth="1"/>
    <col min="53" max="53" width="19.25" hidden="1" customWidth="1"/>
    <col min="54" max="54" width="25" hidden="1" customWidth="1"/>
    <col min="55" max="55" width="21.75" hidden="1" customWidth="1"/>
    <col min="56" max="56" width="19.25" hidden="1" customWidth="1"/>
    <col min="57" max="57" width="66.5" customWidth="1"/>
    <col min="71" max="91" width="9.25" hidden="1"/>
  </cols>
  <sheetData>
    <row r="1" spans="1:74">
      <c r="A1" s="12" t="s">
        <v>0</v>
      </c>
      <c r="AZ1" s="12" t="s">
        <v>1</v>
      </c>
      <c r="BA1" s="12" t="s">
        <v>2</v>
      </c>
      <c r="BB1" s="12" t="s">
        <v>1</v>
      </c>
      <c r="BT1" s="12" t="s">
        <v>3</v>
      </c>
      <c r="BU1" s="12" t="s">
        <v>3</v>
      </c>
      <c r="BV1" s="12" t="s">
        <v>4</v>
      </c>
    </row>
    <row r="2" spans="1:74" ht="37" customHeight="1">
      <c r="AR2" s="206" t="s">
        <v>5</v>
      </c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S2" s="13" t="s">
        <v>6</v>
      </c>
      <c r="BT2" s="13" t="s">
        <v>7</v>
      </c>
    </row>
    <row r="3" spans="1:74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6"/>
      <c r="BS3" s="13" t="s">
        <v>6</v>
      </c>
      <c r="BT3" s="13" t="s">
        <v>7</v>
      </c>
    </row>
    <row r="4" spans="1:74" ht="25" customHeight="1">
      <c r="B4" s="16"/>
      <c r="D4" s="17" t="s">
        <v>8</v>
      </c>
      <c r="AR4" s="16"/>
      <c r="AS4" s="18" t="s">
        <v>9</v>
      </c>
      <c r="BE4" s="19" t="s">
        <v>10</v>
      </c>
      <c r="BS4" s="13" t="s">
        <v>11</v>
      </c>
    </row>
    <row r="5" spans="1:74" ht="12" customHeight="1">
      <c r="B5" s="16"/>
      <c r="D5" s="20" t="s">
        <v>12</v>
      </c>
      <c r="K5" s="187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R5" s="16"/>
      <c r="BE5" s="184" t="s">
        <v>13</v>
      </c>
      <c r="BS5" s="13" t="s">
        <v>6</v>
      </c>
    </row>
    <row r="6" spans="1:74" ht="37" customHeight="1">
      <c r="B6" s="16"/>
      <c r="D6" s="22" t="s">
        <v>14</v>
      </c>
      <c r="K6" s="189" t="s">
        <v>15</v>
      </c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R6" s="16"/>
      <c r="BE6" s="185"/>
      <c r="BS6" s="13" t="s">
        <v>6</v>
      </c>
    </row>
    <row r="7" spans="1:74" ht="12" customHeight="1">
      <c r="B7" s="16"/>
      <c r="D7" s="23" t="s">
        <v>16</v>
      </c>
      <c r="K7" s="21" t="s">
        <v>1</v>
      </c>
      <c r="AK7" s="23" t="s">
        <v>17</v>
      </c>
      <c r="AN7" s="21" t="s">
        <v>1</v>
      </c>
      <c r="AR7" s="16"/>
      <c r="BE7" s="185"/>
      <c r="BS7" s="13" t="s">
        <v>6</v>
      </c>
    </row>
    <row r="8" spans="1:74" ht="12" customHeight="1">
      <c r="B8" s="16"/>
      <c r="D8" s="23" t="s">
        <v>18</v>
      </c>
      <c r="K8" s="21" t="s">
        <v>19</v>
      </c>
      <c r="AK8" s="23" t="s">
        <v>20</v>
      </c>
      <c r="AN8" s="173">
        <v>46034</v>
      </c>
      <c r="AR8" s="16"/>
      <c r="BE8" s="185"/>
      <c r="BS8" s="13" t="s">
        <v>6</v>
      </c>
    </row>
    <row r="9" spans="1:74" ht="14.5" customHeight="1">
      <c r="B9" s="16"/>
      <c r="AR9" s="16"/>
      <c r="BE9" s="185"/>
      <c r="BS9" s="13" t="s">
        <v>6</v>
      </c>
    </row>
    <row r="10" spans="1:74" ht="12" customHeight="1">
      <c r="B10" s="16"/>
      <c r="D10" s="23" t="s">
        <v>21</v>
      </c>
      <c r="AK10" s="23" t="s">
        <v>22</v>
      </c>
      <c r="AN10" s="21" t="s">
        <v>1</v>
      </c>
      <c r="AR10" s="16"/>
      <c r="BE10" s="185"/>
      <c r="BS10" s="13" t="s">
        <v>6</v>
      </c>
    </row>
    <row r="11" spans="1:74" ht="18.5" customHeight="1">
      <c r="B11" s="16"/>
      <c r="E11" s="21" t="s">
        <v>19</v>
      </c>
      <c r="AK11" s="23" t="s">
        <v>23</v>
      </c>
      <c r="AN11" s="21" t="s">
        <v>1</v>
      </c>
      <c r="AR11" s="16"/>
      <c r="BE11" s="185"/>
      <c r="BS11" s="13" t="s">
        <v>6</v>
      </c>
    </row>
    <row r="12" spans="1:74" ht="7" customHeight="1">
      <c r="B12" s="16"/>
      <c r="AR12" s="16"/>
      <c r="BE12" s="185"/>
      <c r="BS12" s="13" t="s">
        <v>6</v>
      </c>
    </row>
    <row r="13" spans="1:74" ht="12" customHeight="1">
      <c r="B13" s="16"/>
      <c r="D13" s="23" t="s">
        <v>24</v>
      </c>
      <c r="AK13" s="23" t="s">
        <v>22</v>
      </c>
      <c r="AN13" s="25" t="s">
        <v>25</v>
      </c>
      <c r="AR13" s="16"/>
      <c r="BE13" s="185"/>
      <c r="BS13" s="13" t="s">
        <v>6</v>
      </c>
    </row>
    <row r="14" spans="1:74" ht="13">
      <c r="B14" s="16"/>
      <c r="E14" s="190" t="s">
        <v>25</v>
      </c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23" t="s">
        <v>23</v>
      </c>
      <c r="AN14" s="25" t="s">
        <v>25</v>
      </c>
      <c r="AR14" s="16"/>
      <c r="BE14" s="185"/>
      <c r="BS14" s="13" t="s">
        <v>6</v>
      </c>
    </row>
    <row r="15" spans="1:74" ht="7" customHeight="1">
      <c r="B15" s="16"/>
      <c r="AR15" s="16"/>
      <c r="BE15" s="185"/>
      <c r="BS15" s="13" t="s">
        <v>3</v>
      </c>
    </row>
    <row r="16" spans="1:74" ht="12" customHeight="1">
      <c r="B16" s="16"/>
      <c r="D16" s="23" t="s">
        <v>26</v>
      </c>
      <c r="AK16" s="23" t="s">
        <v>22</v>
      </c>
      <c r="AN16" s="21" t="s">
        <v>1</v>
      </c>
      <c r="AR16" s="16"/>
      <c r="BE16" s="185"/>
      <c r="BS16" s="13" t="s">
        <v>3</v>
      </c>
    </row>
    <row r="17" spans="2:71" ht="18.5" customHeight="1">
      <c r="B17" s="16"/>
      <c r="E17" s="21" t="s">
        <v>19</v>
      </c>
      <c r="AK17" s="23" t="s">
        <v>23</v>
      </c>
      <c r="AN17" s="21" t="s">
        <v>1</v>
      </c>
      <c r="AR17" s="16"/>
      <c r="BE17" s="185"/>
      <c r="BS17" s="13" t="s">
        <v>27</v>
      </c>
    </row>
    <row r="18" spans="2:71" ht="7" customHeight="1">
      <c r="B18" s="16"/>
      <c r="AR18" s="16"/>
      <c r="BE18" s="185"/>
      <c r="BS18" s="13" t="s">
        <v>6</v>
      </c>
    </row>
    <row r="19" spans="2:71" ht="12" customHeight="1">
      <c r="B19" s="16"/>
      <c r="D19" s="23" t="s">
        <v>28</v>
      </c>
      <c r="AK19" s="23" t="s">
        <v>22</v>
      </c>
      <c r="AN19" s="21" t="s">
        <v>1</v>
      </c>
      <c r="AR19" s="16"/>
      <c r="BE19" s="185"/>
      <c r="BS19" s="13" t="s">
        <v>6</v>
      </c>
    </row>
    <row r="20" spans="2:71" ht="18.5" customHeight="1">
      <c r="B20" s="16"/>
      <c r="E20" s="21" t="s">
        <v>19</v>
      </c>
      <c r="AK20" s="23" t="s">
        <v>23</v>
      </c>
      <c r="AN20" s="21" t="s">
        <v>1</v>
      </c>
      <c r="AR20" s="16"/>
      <c r="BE20" s="185"/>
      <c r="BS20" s="13" t="s">
        <v>27</v>
      </c>
    </row>
    <row r="21" spans="2:71" ht="7" customHeight="1">
      <c r="B21" s="16"/>
      <c r="AR21" s="16"/>
      <c r="BE21" s="185"/>
    </row>
    <row r="22" spans="2:71" ht="12" customHeight="1">
      <c r="B22" s="16"/>
      <c r="D22" s="23" t="s">
        <v>29</v>
      </c>
      <c r="AR22" s="16"/>
      <c r="BE22" s="185"/>
    </row>
    <row r="23" spans="2:71" ht="16.5" customHeight="1">
      <c r="B23" s="16"/>
      <c r="E23" s="192" t="s">
        <v>1</v>
      </c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R23" s="16"/>
      <c r="BE23" s="185"/>
    </row>
    <row r="24" spans="2:71" ht="7" customHeight="1">
      <c r="B24" s="16"/>
      <c r="AR24" s="16"/>
      <c r="BE24" s="185"/>
    </row>
    <row r="25" spans="2:71" ht="7" customHeight="1">
      <c r="B25" s="16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R25" s="16"/>
      <c r="BE25" s="185"/>
    </row>
    <row r="26" spans="2:71" s="1" customFormat="1" ht="26" customHeight="1">
      <c r="B26" s="28"/>
      <c r="D26" s="29" t="s">
        <v>30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193">
        <f>ROUND(AG94,2)</f>
        <v>0</v>
      </c>
      <c r="AL26" s="194"/>
      <c r="AM26" s="194"/>
      <c r="AN26" s="194"/>
      <c r="AO26" s="194"/>
      <c r="AR26" s="28"/>
      <c r="BE26" s="185"/>
    </row>
    <row r="27" spans="2:71" s="1" customFormat="1" ht="7" customHeight="1">
      <c r="B27" s="28"/>
      <c r="AR27" s="28"/>
      <c r="BE27" s="185"/>
    </row>
    <row r="28" spans="2:71" s="1" customFormat="1" ht="13">
      <c r="B28" s="28"/>
      <c r="L28" s="195" t="s">
        <v>31</v>
      </c>
      <c r="M28" s="195"/>
      <c r="N28" s="195"/>
      <c r="O28" s="195"/>
      <c r="P28" s="195"/>
      <c r="W28" s="195" t="s">
        <v>32</v>
      </c>
      <c r="X28" s="195"/>
      <c r="Y28" s="195"/>
      <c r="Z28" s="195"/>
      <c r="AA28" s="195"/>
      <c r="AB28" s="195"/>
      <c r="AC28" s="195"/>
      <c r="AD28" s="195"/>
      <c r="AE28" s="195"/>
      <c r="AK28" s="195" t="s">
        <v>33</v>
      </c>
      <c r="AL28" s="195"/>
      <c r="AM28" s="195"/>
      <c r="AN28" s="195"/>
      <c r="AO28" s="195"/>
      <c r="AR28" s="28"/>
      <c r="BE28" s="185"/>
    </row>
    <row r="29" spans="2:71" s="2" customFormat="1" ht="14.5" customHeight="1">
      <c r="B29" s="32"/>
      <c r="D29" s="23" t="s">
        <v>34</v>
      </c>
      <c r="F29" s="33" t="s">
        <v>35</v>
      </c>
      <c r="L29" s="198">
        <v>0.23</v>
      </c>
      <c r="M29" s="197"/>
      <c r="N29" s="197"/>
      <c r="O29" s="197"/>
      <c r="P29" s="197"/>
      <c r="Q29" s="34"/>
      <c r="R29" s="34"/>
      <c r="S29" s="34"/>
      <c r="T29" s="34"/>
      <c r="U29" s="34"/>
      <c r="V29" s="34"/>
      <c r="W29" s="196">
        <f>ROUND(AZ94, 2)</f>
        <v>0</v>
      </c>
      <c r="X29" s="197"/>
      <c r="Y29" s="197"/>
      <c r="Z29" s="197"/>
      <c r="AA29" s="197"/>
      <c r="AB29" s="197"/>
      <c r="AC29" s="197"/>
      <c r="AD29" s="197"/>
      <c r="AE29" s="197"/>
      <c r="AF29" s="34"/>
      <c r="AG29" s="34"/>
      <c r="AH29" s="34"/>
      <c r="AI29" s="34"/>
      <c r="AJ29" s="34"/>
      <c r="AK29" s="196">
        <f>ROUND(AV94, 2)</f>
        <v>0</v>
      </c>
      <c r="AL29" s="197"/>
      <c r="AM29" s="197"/>
      <c r="AN29" s="197"/>
      <c r="AO29" s="197"/>
      <c r="AP29" s="34"/>
      <c r="AQ29" s="34"/>
      <c r="AR29" s="35"/>
      <c r="AS29" s="34"/>
      <c r="AT29" s="34"/>
      <c r="AU29" s="34"/>
      <c r="AV29" s="34"/>
      <c r="AW29" s="34"/>
      <c r="AX29" s="34"/>
      <c r="AY29" s="34"/>
      <c r="AZ29" s="34"/>
      <c r="BE29" s="186"/>
    </row>
    <row r="30" spans="2:71" s="2" customFormat="1" ht="14.5" customHeight="1">
      <c r="B30" s="32"/>
      <c r="F30" s="33" t="s">
        <v>36</v>
      </c>
      <c r="L30" s="201">
        <v>0.23</v>
      </c>
      <c r="M30" s="200"/>
      <c r="N30" s="200"/>
      <c r="O30" s="200"/>
      <c r="P30" s="200"/>
      <c r="W30" s="199">
        <f>ROUND(BA94, 2)</f>
        <v>0</v>
      </c>
      <c r="X30" s="200"/>
      <c r="Y30" s="200"/>
      <c r="Z30" s="200"/>
      <c r="AA30" s="200"/>
      <c r="AB30" s="200"/>
      <c r="AC30" s="200"/>
      <c r="AD30" s="200"/>
      <c r="AE30" s="200"/>
      <c r="AK30" s="199">
        <f>ROUND(AW94, 2)</f>
        <v>0</v>
      </c>
      <c r="AL30" s="200"/>
      <c r="AM30" s="200"/>
      <c r="AN30" s="200"/>
      <c r="AO30" s="200"/>
      <c r="AR30" s="32"/>
      <c r="BE30" s="186"/>
    </row>
    <row r="31" spans="2:71" s="2" customFormat="1" ht="14.5" hidden="1" customHeight="1">
      <c r="B31" s="32"/>
      <c r="F31" s="23" t="s">
        <v>37</v>
      </c>
      <c r="L31" s="201">
        <v>0.23</v>
      </c>
      <c r="M31" s="200"/>
      <c r="N31" s="200"/>
      <c r="O31" s="200"/>
      <c r="P31" s="200"/>
      <c r="W31" s="199">
        <f>ROUND(BB94, 2)</f>
        <v>0</v>
      </c>
      <c r="X31" s="200"/>
      <c r="Y31" s="200"/>
      <c r="Z31" s="200"/>
      <c r="AA31" s="200"/>
      <c r="AB31" s="200"/>
      <c r="AC31" s="200"/>
      <c r="AD31" s="200"/>
      <c r="AE31" s="200"/>
      <c r="AK31" s="199">
        <v>0</v>
      </c>
      <c r="AL31" s="200"/>
      <c r="AM31" s="200"/>
      <c r="AN31" s="200"/>
      <c r="AO31" s="200"/>
      <c r="AR31" s="32"/>
      <c r="BE31" s="186"/>
    </row>
    <row r="32" spans="2:71" s="2" customFormat="1" ht="14.5" hidden="1" customHeight="1">
      <c r="B32" s="32"/>
      <c r="F32" s="23" t="s">
        <v>38</v>
      </c>
      <c r="L32" s="201">
        <v>0.23</v>
      </c>
      <c r="M32" s="200"/>
      <c r="N32" s="200"/>
      <c r="O32" s="200"/>
      <c r="P32" s="200"/>
      <c r="W32" s="199">
        <f>ROUND(BC94, 2)</f>
        <v>0</v>
      </c>
      <c r="X32" s="200"/>
      <c r="Y32" s="200"/>
      <c r="Z32" s="200"/>
      <c r="AA32" s="200"/>
      <c r="AB32" s="200"/>
      <c r="AC32" s="200"/>
      <c r="AD32" s="200"/>
      <c r="AE32" s="200"/>
      <c r="AK32" s="199">
        <v>0</v>
      </c>
      <c r="AL32" s="200"/>
      <c r="AM32" s="200"/>
      <c r="AN32" s="200"/>
      <c r="AO32" s="200"/>
      <c r="AR32" s="32"/>
      <c r="BE32" s="186"/>
    </row>
    <row r="33" spans="2:57" s="2" customFormat="1" ht="14.5" hidden="1" customHeight="1">
      <c r="B33" s="32"/>
      <c r="F33" s="33" t="s">
        <v>39</v>
      </c>
      <c r="L33" s="198">
        <v>0</v>
      </c>
      <c r="M33" s="197"/>
      <c r="N33" s="197"/>
      <c r="O33" s="197"/>
      <c r="P33" s="197"/>
      <c r="Q33" s="34"/>
      <c r="R33" s="34"/>
      <c r="S33" s="34"/>
      <c r="T33" s="34"/>
      <c r="U33" s="34"/>
      <c r="V33" s="34"/>
      <c r="W33" s="196">
        <f>ROUND(BD94, 2)</f>
        <v>0</v>
      </c>
      <c r="X33" s="197"/>
      <c r="Y33" s="197"/>
      <c r="Z33" s="197"/>
      <c r="AA33" s="197"/>
      <c r="AB33" s="197"/>
      <c r="AC33" s="197"/>
      <c r="AD33" s="197"/>
      <c r="AE33" s="197"/>
      <c r="AF33" s="34"/>
      <c r="AG33" s="34"/>
      <c r="AH33" s="34"/>
      <c r="AI33" s="34"/>
      <c r="AJ33" s="34"/>
      <c r="AK33" s="196">
        <v>0</v>
      </c>
      <c r="AL33" s="197"/>
      <c r="AM33" s="197"/>
      <c r="AN33" s="197"/>
      <c r="AO33" s="197"/>
      <c r="AP33" s="34"/>
      <c r="AQ33" s="34"/>
      <c r="AR33" s="35"/>
      <c r="AS33" s="34"/>
      <c r="AT33" s="34"/>
      <c r="AU33" s="34"/>
      <c r="AV33" s="34"/>
      <c r="AW33" s="34"/>
      <c r="AX33" s="34"/>
      <c r="AY33" s="34"/>
      <c r="AZ33" s="34"/>
      <c r="BE33" s="186"/>
    </row>
    <row r="34" spans="2:57" s="1" customFormat="1" ht="7" customHeight="1">
      <c r="B34" s="28"/>
      <c r="AR34" s="28"/>
      <c r="BE34" s="185"/>
    </row>
    <row r="35" spans="2:57" s="1" customFormat="1" ht="26" customHeight="1">
      <c r="B35" s="28"/>
      <c r="C35" s="36"/>
      <c r="D35" s="37" t="s">
        <v>40</v>
      </c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9" t="s">
        <v>41</v>
      </c>
      <c r="U35" s="38"/>
      <c r="V35" s="38"/>
      <c r="W35" s="38"/>
      <c r="X35" s="205" t="s">
        <v>42</v>
      </c>
      <c r="Y35" s="203"/>
      <c r="Z35" s="203"/>
      <c r="AA35" s="203"/>
      <c r="AB35" s="203"/>
      <c r="AC35" s="38"/>
      <c r="AD35" s="38"/>
      <c r="AE35" s="38"/>
      <c r="AF35" s="38"/>
      <c r="AG35" s="38"/>
      <c r="AH35" s="38"/>
      <c r="AI35" s="38"/>
      <c r="AJ35" s="38"/>
      <c r="AK35" s="202">
        <f>SUM(AK26:AK33)</f>
        <v>0</v>
      </c>
      <c r="AL35" s="203"/>
      <c r="AM35" s="203"/>
      <c r="AN35" s="203"/>
      <c r="AO35" s="204"/>
      <c r="AP35" s="36"/>
      <c r="AQ35" s="36"/>
      <c r="AR35" s="28"/>
    </row>
    <row r="36" spans="2:57" s="1" customFormat="1" ht="7" customHeight="1">
      <c r="B36" s="28"/>
      <c r="AR36" s="28"/>
    </row>
    <row r="37" spans="2:57" s="1" customFormat="1" ht="14.5" customHeight="1">
      <c r="B37" s="28"/>
      <c r="AR37" s="28"/>
    </row>
    <row r="38" spans="2:57" ht="14.5" customHeight="1">
      <c r="B38" s="16"/>
      <c r="AR38" s="16"/>
    </row>
    <row r="39" spans="2:57" ht="14.5" customHeight="1">
      <c r="B39" s="16"/>
      <c r="AR39" s="16"/>
    </row>
    <row r="40" spans="2:57" ht="14.5" customHeight="1">
      <c r="B40" s="16"/>
      <c r="AR40" s="16"/>
    </row>
    <row r="41" spans="2:57" ht="14.5" customHeight="1">
      <c r="B41" s="16"/>
      <c r="AR41" s="16"/>
    </row>
    <row r="42" spans="2:57" ht="14.5" customHeight="1">
      <c r="B42" s="16"/>
      <c r="AR42" s="16"/>
    </row>
    <row r="43" spans="2:57" ht="14.5" customHeight="1">
      <c r="B43" s="16"/>
      <c r="AR43" s="16"/>
    </row>
    <row r="44" spans="2:57" ht="14.5" customHeight="1">
      <c r="B44" s="16"/>
      <c r="AR44" s="16"/>
    </row>
    <row r="45" spans="2:57" ht="14.5" customHeight="1">
      <c r="B45" s="16"/>
      <c r="AR45" s="16"/>
    </row>
    <row r="46" spans="2:57" ht="14.5" customHeight="1">
      <c r="B46" s="16"/>
      <c r="AR46" s="16"/>
    </row>
    <row r="47" spans="2:57" ht="14.5" customHeight="1">
      <c r="B47" s="16"/>
      <c r="AR47" s="16"/>
    </row>
    <row r="48" spans="2:57" ht="14.5" customHeight="1">
      <c r="B48" s="16"/>
      <c r="AR48" s="16"/>
    </row>
    <row r="49" spans="2:44" s="1" customFormat="1" ht="14.5" customHeight="1">
      <c r="B49" s="28"/>
      <c r="D49" s="40" t="s">
        <v>43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44</v>
      </c>
      <c r="AI49" s="41"/>
      <c r="AJ49" s="41"/>
      <c r="AK49" s="41"/>
      <c r="AL49" s="41"/>
      <c r="AM49" s="41"/>
      <c r="AN49" s="41"/>
      <c r="AO49" s="41"/>
      <c r="AR49" s="28"/>
    </row>
    <row r="50" spans="2:44">
      <c r="B50" s="16"/>
      <c r="AR50" s="16"/>
    </row>
    <row r="51" spans="2:44">
      <c r="B51" s="16"/>
      <c r="AR51" s="16"/>
    </row>
    <row r="52" spans="2:44">
      <c r="B52" s="16"/>
      <c r="AR52" s="16"/>
    </row>
    <row r="53" spans="2:44">
      <c r="B53" s="16"/>
      <c r="AR53" s="16"/>
    </row>
    <row r="54" spans="2:44">
      <c r="B54" s="16"/>
      <c r="AR54" s="16"/>
    </row>
    <row r="55" spans="2:44">
      <c r="B55" s="16"/>
      <c r="AR55" s="16"/>
    </row>
    <row r="56" spans="2:44">
      <c r="B56" s="16"/>
      <c r="AR56" s="16"/>
    </row>
    <row r="57" spans="2:44">
      <c r="B57" s="16"/>
      <c r="AR57" s="16"/>
    </row>
    <row r="58" spans="2:44">
      <c r="B58" s="16"/>
      <c r="AR58" s="16"/>
    </row>
    <row r="59" spans="2:44">
      <c r="B59" s="16"/>
      <c r="AR59" s="16"/>
    </row>
    <row r="60" spans="2:44" s="1" customFormat="1" ht="13">
      <c r="B60" s="28"/>
      <c r="D60" s="42" t="s">
        <v>45</v>
      </c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42" t="s">
        <v>46</v>
      </c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42" t="s">
        <v>45</v>
      </c>
      <c r="AI60" s="30"/>
      <c r="AJ60" s="30"/>
      <c r="AK60" s="30"/>
      <c r="AL60" s="30"/>
      <c r="AM60" s="42" t="s">
        <v>46</v>
      </c>
      <c r="AN60" s="30"/>
      <c r="AO60" s="30"/>
      <c r="AR60" s="28"/>
    </row>
    <row r="61" spans="2:44">
      <c r="B61" s="16"/>
      <c r="AR61" s="16"/>
    </row>
    <row r="62" spans="2:44">
      <c r="B62" s="16"/>
      <c r="AR62" s="16"/>
    </row>
    <row r="63" spans="2:44">
      <c r="B63" s="16"/>
      <c r="AR63" s="16"/>
    </row>
    <row r="64" spans="2:44" s="1" customFormat="1" ht="13">
      <c r="B64" s="28"/>
      <c r="D64" s="40" t="s">
        <v>47</v>
      </c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0" t="s">
        <v>48</v>
      </c>
      <c r="AI64" s="41"/>
      <c r="AJ64" s="41"/>
      <c r="AK64" s="41"/>
      <c r="AL64" s="41"/>
      <c r="AM64" s="41"/>
      <c r="AN64" s="41"/>
      <c r="AO64" s="41"/>
      <c r="AR64" s="28"/>
    </row>
    <row r="65" spans="2:44">
      <c r="B65" s="16"/>
      <c r="AR65" s="16"/>
    </row>
    <row r="66" spans="2:44">
      <c r="B66" s="16"/>
      <c r="AR66" s="16"/>
    </row>
    <row r="67" spans="2:44">
      <c r="B67" s="16"/>
      <c r="AR67" s="16"/>
    </row>
    <row r="68" spans="2:44">
      <c r="B68" s="16"/>
      <c r="AR68" s="16"/>
    </row>
    <row r="69" spans="2:44">
      <c r="B69" s="16"/>
      <c r="AR69" s="16"/>
    </row>
    <row r="70" spans="2:44">
      <c r="B70" s="16"/>
      <c r="AR70" s="16"/>
    </row>
    <row r="71" spans="2:44">
      <c r="B71" s="16"/>
      <c r="AR71" s="16"/>
    </row>
    <row r="72" spans="2:44">
      <c r="B72" s="16"/>
      <c r="AR72" s="16"/>
    </row>
    <row r="73" spans="2:44">
      <c r="B73" s="16"/>
      <c r="AR73" s="16"/>
    </row>
    <row r="74" spans="2:44">
      <c r="B74" s="16"/>
      <c r="AR74" s="16"/>
    </row>
    <row r="75" spans="2:44" s="1" customFormat="1" ht="13">
      <c r="B75" s="28"/>
      <c r="D75" s="42" t="s">
        <v>45</v>
      </c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42" t="s">
        <v>46</v>
      </c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42" t="s">
        <v>45</v>
      </c>
      <c r="AI75" s="30"/>
      <c r="AJ75" s="30"/>
      <c r="AK75" s="30"/>
      <c r="AL75" s="30"/>
      <c r="AM75" s="42" t="s">
        <v>46</v>
      </c>
      <c r="AN75" s="30"/>
      <c r="AO75" s="30"/>
      <c r="AR75" s="28"/>
    </row>
    <row r="76" spans="2:44" s="1" customFormat="1">
      <c r="B76" s="28"/>
      <c r="AR76" s="28"/>
    </row>
    <row r="77" spans="2:44" s="1" customFormat="1" ht="7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28"/>
    </row>
    <row r="81" spans="1:91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28"/>
    </row>
    <row r="82" spans="1:91" s="1" customFormat="1" ht="25" customHeight="1">
      <c r="B82" s="28"/>
      <c r="C82" s="17" t="s">
        <v>49</v>
      </c>
      <c r="AR82" s="28"/>
    </row>
    <row r="83" spans="1:91" s="1" customFormat="1" ht="7" customHeight="1">
      <c r="B83" s="28"/>
      <c r="AR83" s="28"/>
    </row>
    <row r="84" spans="1:91" s="3" customFormat="1" ht="12" customHeight="1">
      <c r="B84" s="47"/>
      <c r="C84" s="23" t="s">
        <v>12</v>
      </c>
      <c r="AR84" s="47"/>
    </row>
    <row r="85" spans="1:91" s="4" customFormat="1" ht="37" customHeight="1">
      <c r="B85" s="48"/>
      <c r="C85" s="49" t="s">
        <v>14</v>
      </c>
      <c r="L85" s="178" t="str">
        <f>K6</f>
        <v>Strelnica Štrky</v>
      </c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79"/>
      <c r="AK85" s="179"/>
      <c r="AL85" s="179"/>
      <c r="AM85" s="179"/>
      <c r="AN85" s="179"/>
      <c r="AO85" s="179"/>
      <c r="AR85" s="48"/>
    </row>
    <row r="86" spans="1:91" s="1" customFormat="1" ht="7" customHeight="1">
      <c r="B86" s="28"/>
      <c r="AR86" s="28"/>
    </row>
    <row r="87" spans="1:91" s="1" customFormat="1" ht="12" customHeight="1">
      <c r="B87" s="28"/>
      <c r="C87" s="23" t="s">
        <v>18</v>
      </c>
      <c r="L87" s="50" t="str">
        <f>IF(K8="","",K8)</f>
        <v xml:space="preserve"> </v>
      </c>
      <c r="AI87" s="23" t="s">
        <v>20</v>
      </c>
      <c r="AM87" s="213">
        <f>IF(AN8= "","",AN8)</f>
        <v>46034</v>
      </c>
      <c r="AN87" s="213"/>
      <c r="AR87" s="28"/>
    </row>
    <row r="88" spans="1:91" s="1" customFormat="1" ht="7" customHeight="1">
      <c r="B88" s="28"/>
      <c r="AR88" s="28"/>
    </row>
    <row r="89" spans="1:91" s="1" customFormat="1" ht="15.25" customHeight="1">
      <c r="B89" s="28"/>
      <c r="C89" s="23" t="s">
        <v>21</v>
      </c>
      <c r="L89" s="3" t="str">
        <f>IF(E11= "","",E11)</f>
        <v xml:space="preserve"> </v>
      </c>
      <c r="AI89" s="23" t="s">
        <v>26</v>
      </c>
      <c r="AM89" s="211" t="str">
        <f>IF(E17="","",E17)</f>
        <v xml:space="preserve"> </v>
      </c>
      <c r="AN89" s="212"/>
      <c r="AO89" s="212"/>
      <c r="AP89" s="212"/>
      <c r="AR89" s="28"/>
      <c r="AS89" s="216" t="s">
        <v>50</v>
      </c>
      <c r="AT89" s="217"/>
      <c r="AU89" s="52"/>
      <c r="AV89" s="52"/>
      <c r="AW89" s="52"/>
      <c r="AX89" s="52"/>
      <c r="AY89" s="52"/>
      <c r="AZ89" s="52"/>
      <c r="BA89" s="52"/>
      <c r="BB89" s="52"/>
      <c r="BC89" s="52"/>
      <c r="BD89" s="53"/>
    </row>
    <row r="90" spans="1:91" s="1" customFormat="1" ht="15.25" customHeight="1">
      <c r="B90" s="28"/>
      <c r="C90" s="23" t="s">
        <v>24</v>
      </c>
      <c r="L90" s="3" t="str">
        <f>IF(E14= "Vyplň údaj","",E14)</f>
        <v/>
      </c>
      <c r="AI90" s="23" t="s">
        <v>28</v>
      </c>
      <c r="AM90" s="211" t="str">
        <f>IF(E20="","",E20)</f>
        <v xml:space="preserve"> </v>
      </c>
      <c r="AN90" s="212"/>
      <c r="AO90" s="212"/>
      <c r="AP90" s="212"/>
      <c r="AR90" s="28"/>
      <c r="AS90" s="218"/>
      <c r="AT90" s="219"/>
      <c r="BD90" s="55"/>
    </row>
    <row r="91" spans="1:91" s="1" customFormat="1" ht="11" customHeight="1">
      <c r="B91" s="28"/>
      <c r="AR91" s="28"/>
      <c r="AS91" s="218"/>
      <c r="AT91" s="219"/>
      <c r="BD91" s="55"/>
    </row>
    <row r="92" spans="1:91" s="1" customFormat="1" ht="29.25" customHeight="1">
      <c r="B92" s="28"/>
      <c r="C92" s="183" t="s">
        <v>51</v>
      </c>
      <c r="D92" s="176"/>
      <c r="E92" s="176"/>
      <c r="F92" s="176"/>
      <c r="G92" s="176"/>
      <c r="H92" s="56"/>
      <c r="I92" s="175" t="s">
        <v>52</v>
      </c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6"/>
      <c r="AC92" s="176"/>
      <c r="AD92" s="176"/>
      <c r="AE92" s="176"/>
      <c r="AF92" s="176"/>
      <c r="AG92" s="208" t="s">
        <v>53</v>
      </c>
      <c r="AH92" s="176"/>
      <c r="AI92" s="176"/>
      <c r="AJ92" s="176"/>
      <c r="AK92" s="176"/>
      <c r="AL92" s="176"/>
      <c r="AM92" s="176"/>
      <c r="AN92" s="175" t="s">
        <v>54</v>
      </c>
      <c r="AO92" s="176"/>
      <c r="AP92" s="215"/>
      <c r="AQ92" s="57" t="s">
        <v>55</v>
      </c>
      <c r="AR92" s="28"/>
      <c r="AS92" s="58" t="s">
        <v>56</v>
      </c>
      <c r="AT92" s="59" t="s">
        <v>57</v>
      </c>
      <c r="AU92" s="59" t="s">
        <v>58</v>
      </c>
      <c r="AV92" s="59" t="s">
        <v>59</v>
      </c>
      <c r="AW92" s="59" t="s">
        <v>60</v>
      </c>
      <c r="AX92" s="59" t="s">
        <v>61</v>
      </c>
      <c r="AY92" s="59" t="s">
        <v>62</v>
      </c>
      <c r="AZ92" s="59" t="s">
        <v>63</v>
      </c>
      <c r="BA92" s="59" t="s">
        <v>64</v>
      </c>
      <c r="BB92" s="59" t="s">
        <v>65</v>
      </c>
      <c r="BC92" s="59" t="s">
        <v>66</v>
      </c>
      <c r="BD92" s="60" t="s">
        <v>67</v>
      </c>
    </row>
    <row r="93" spans="1:91" s="1" customFormat="1" ht="11" customHeight="1">
      <c r="B93" s="28"/>
      <c r="AR93" s="28"/>
      <c r="AS93" s="61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3"/>
    </row>
    <row r="94" spans="1:91" s="5" customFormat="1" ht="32.5" customHeight="1">
      <c r="B94" s="62"/>
      <c r="C94" s="63" t="s">
        <v>68</v>
      </c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180">
        <f>ROUND(AG95,2)</f>
        <v>0</v>
      </c>
      <c r="AH94" s="180"/>
      <c r="AI94" s="180"/>
      <c r="AJ94" s="180"/>
      <c r="AK94" s="180"/>
      <c r="AL94" s="180"/>
      <c r="AM94" s="180"/>
      <c r="AN94" s="220">
        <f t="shared" ref="AN94:AN113" si="0">SUM(AG94,AT94)</f>
        <v>0</v>
      </c>
      <c r="AO94" s="220"/>
      <c r="AP94" s="220"/>
      <c r="AQ94" s="66" t="s">
        <v>1</v>
      </c>
      <c r="AR94" s="62"/>
      <c r="AS94" s="67">
        <f>ROUND(AS95,2)</f>
        <v>0</v>
      </c>
      <c r="AT94" s="68">
        <f t="shared" ref="AT94:AT113" si="1">ROUND(SUM(AV94:AW94),2)</f>
        <v>0</v>
      </c>
      <c r="AU94" s="69">
        <f>ROUND(AU95,5)</f>
        <v>0</v>
      </c>
      <c r="AV94" s="68">
        <f>ROUND(AZ94*L29,2)</f>
        <v>0</v>
      </c>
      <c r="AW94" s="68">
        <f>ROUND(BA94*L30,2)</f>
        <v>0</v>
      </c>
      <c r="AX94" s="68">
        <f>ROUND(BB94*L29,2)</f>
        <v>0</v>
      </c>
      <c r="AY94" s="68">
        <f>ROUND(BC94*L30,2)</f>
        <v>0</v>
      </c>
      <c r="AZ94" s="68">
        <f>ROUND(AZ95,2)</f>
        <v>0</v>
      </c>
      <c r="BA94" s="68">
        <f>ROUND(BA95,2)</f>
        <v>0</v>
      </c>
      <c r="BB94" s="68">
        <f>ROUND(BB95,2)</f>
        <v>0</v>
      </c>
      <c r="BC94" s="68">
        <f>ROUND(BC95,2)</f>
        <v>0</v>
      </c>
      <c r="BD94" s="70">
        <f>ROUND(BD95,2)</f>
        <v>0</v>
      </c>
      <c r="BS94" s="71" t="s">
        <v>69</v>
      </c>
      <c r="BT94" s="71" t="s">
        <v>70</v>
      </c>
      <c r="BU94" s="72" t="s">
        <v>71</v>
      </c>
      <c r="BV94" s="71" t="s">
        <v>72</v>
      </c>
      <c r="BW94" s="71" t="s">
        <v>4</v>
      </c>
      <c r="BX94" s="71" t="s">
        <v>73</v>
      </c>
      <c r="CL94" s="71" t="s">
        <v>1</v>
      </c>
    </row>
    <row r="95" spans="1:91" s="6" customFormat="1" ht="24.75" customHeight="1">
      <c r="B95" s="73"/>
      <c r="C95" s="74"/>
      <c r="D95" s="177"/>
      <c r="E95" s="177"/>
      <c r="F95" s="177"/>
      <c r="G95" s="177"/>
      <c r="H95" s="177"/>
      <c r="I95" s="75"/>
      <c r="J95" s="177" t="s">
        <v>75</v>
      </c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  <c r="AA95" s="177"/>
      <c r="AB95" s="177"/>
      <c r="AC95" s="177"/>
      <c r="AD95" s="177"/>
      <c r="AE95" s="177"/>
      <c r="AF95" s="177"/>
      <c r="AG95" s="209">
        <f>ROUND(AG96+AG97+SUM(AG105:AG113),2)</f>
        <v>0</v>
      </c>
      <c r="AH95" s="210"/>
      <c r="AI95" s="210"/>
      <c r="AJ95" s="210"/>
      <c r="AK95" s="210"/>
      <c r="AL95" s="210"/>
      <c r="AM95" s="210"/>
      <c r="AN95" s="214">
        <f t="shared" si="0"/>
        <v>0</v>
      </c>
      <c r="AO95" s="210"/>
      <c r="AP95" s="210"/>
      <c r="AQ95" s="76" t="s">
        <v>76</v>
      </c>
      <c r="AR95" s="73"/>
      <c r="AS95" s="77">
        <f>ROUND(AS96+AS97+SUM(AS105:AS113),2)</f>
        <v>0</v>
      </c>
      <c r="AT95" s="78">
        <f t="shared" si="1"/>
        <v>0</v>
      </c>
      <c r="AU95" s="79">
        <f>ROUND(AU96+AU97+SUM(AU105:AU113),5)</f>
        <v>0</v>
      </c>
      <c r="AV95" s="78">
        <f>ROUND(AZ95*L29,2)</f>
        <v>0</v>
      </c>
      <c r="AW95" s="78">
        <f>ROUND(BA95*L30,2)</f>
        <v>0</v>
      </c>
      <c r="AX95" s="78">
        <f>ROUND(BB95*L29,2)</f>
        <v>0</v>
      </c>
      <c r="AY95" s="78">
        <f>ROUND(BC95*L30,2)</f>
        <v>0</v>
      </c>
      <c r="AZ95" s="78">
        <f>ROUND(AZ96+AZ97+SUM(AZ105:AZ113),2)</f>
        <v>0</v>
      </c>
      <c r="BA95" s="78">
        <f>ROUND(BA96+BA97+SUM(BA105:BA113),2)</f>
        <v>0</v>
      </c>
      <c r="BB95" s="78">
        <f>ROUND(BB96+BB97+SUM(BB105:BB113),2)</f>
        <v>0</v>
      </c>
      <c r="BC95" s="78">
        <f>ROUND(BC96+BC97+SUM(BC105:BC113),2)</f>
        <v>0</v>
      </c>
      <c r="BD95" s="80">
        <f>ROUND(BD96+BD97+SUM(BD105:BD113),2)</f>
        <v>0</v>
      </c>
      <c r="BS95" s="81" t="s">
        <v>69</v>
      </c>
      <c r="BT95" s="81" t="s">
        <v>77</v>
      </c>
      <c r="BU95" s="81" t="s">
        <v>71</v>
      </c>
      <c r="BV95" s="81" t="s">
        <v>72</v>
      </c>
      <c r="BW95" s="81" t="s">
        <v>78</v>
      </c>
      <c r="BX95" s="81" t="s">
        <v>4</v>
      </c>
      <c r="CL95" s="81" t="s">
        <v>1</v>
      </c>
      <c r="CM95" s="81" t="s">
        <v>70</v>
      </c>
    </row>
    <row r="96" spans="1:91" s="3" customFormat="1" ht="16.5" customHeight="1">
      <c r="A96" s="82" t="s">
        <v>79</v>
      </c>
      <c r="B96" s="47"/>
      <c r="C96" s="9"/>
      <c r="D96" s="9"/>
      <c r="E96" s="174" t="s">
        <v>80</v>
      </c>
      <c r="F96" s="174"/>
      <c r="G96" s="174"/>
      <c r="H96" s="174"/>
      <c r="I96" s="174"/>
      <c r="J96" s="9"/>
      <c r="K96" s="174" t="s">
        <v>81</v>
      </c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81">
        <f>'SO 01 - Budova strelnice'!J32</f>
        <v>0</v>
      </c>
      <c r="AH96" s="182"/>
      <c r="AI96" s="182"/>
      <c r="AJ96" s="182"/>
      <c r="AK96" s="182"/>
      <c r="AL96" s="182"/>
      <c r="AM96" s="182"/>
      <c r="AN96" s="181">
        <f t="shared" si="0"/>
        <v>0</v>
      </c>
      <c r="AO96" s="182"/>
      <c r="AP96" s="182"/>
      <c r="AQ96" s="83" t="s">
        <v>82</v>
      </c>
      <c r="AR96" s="47"/>
      <c r="AS96" s="84">
        <v>0</v>
      </c>
      <c r="AT96" s="85">
        <f t="shared" si="1"/>
        <v>0</v>
      </c>
      <c r="AU96" s="86">
        <f>'SO 01 - Budova strelnice'!P145</f>
        <v>0</v>
      </c>
      <c r="AV96" s="85">
        <f>'SO 01 - Budova strelnice'!J35</f>
        <v>0</v>
      </c>
      <c r="AW96" s="85">
        <f>'SO 01 - Budova strelnice'!J36</f>
        <v>0</v>
      </c>
      <c r="AX96" s="85">
        <f>'SO 01 - Budova strelnice'!J37</f>
        <v>0</v>
      </c>
      <c r="AY96" s="85">
        <f>'SO 01 - Budova strelnice'!J38</f>
        <v>0</v>
      </c>
      <c r="AZ96" s="85">
        <f>'SO 01 - Budova strelnice'!F35</f>
        <v>0</v>
      </c>
      <c r="BA96" s="85">
        <f>'SO 01 - Budova strelnice'!F36</f>
        <v>0</v>
      </c>
      <c r="BB96" s="85">
        <f>'SO 01 - Budova strelnice'!F37</f>
        <v>0</v>
      </c>
      <c r="BC96" s="85">
        <f>'SO 01 - Budova strelnice'!F38</f>
        <v>0</v>
      </c>
      <c r="BD96" s="87">
        <f>'SO 01 - Budova strelnice'!F39</f>
        <v>0</v>
      </c>
      <c r="BT96" s="21" t="s">
        <v>83</v>
      </c>
      <c r="BV96" s="21" t="s">
        <v>72</v>
      </c>
      <c r="BW96" s="21" t="s">
        <v>84</v>
      </c>
      <c r="BX96" s="21" t="s">
        <v>78</v>
      </c>
      <c r="CL96" s="21" t="s">
        <v>1</v>
      </c>
    </row>
    <row r="97" spans="1:90" s="3" customFormat="1" ht="16.5" customHeight="1">
      <c r="B97" s="47"/>
      <c r="C97" s="9"/>
      <c r="D97" s="9"/>
      <c r="E97" s="174" t="s">
        <v>85</v>
      </c>
      <c r="F97" s="174"/>
      <c r="G97" s="174"/>
      <c r="H97" s="174"/>
      <c r="I97" s="174"/>
      <c r="J97" s="9"/>
      <c r="K97" s="174" t="s">
        <v>86</v>
      </c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207">
        <f>ROUND(SUM(AG98:AG104),2)</f>
        <v>0</v>
      </c>
      <c r="AH97" s="182"/>
      <c r="AI97" s="182"/>
      <c r="AJ97" s="182"/>
      <c r="AK97" s="182"/>
      <c r="AL97" s="182"/>
      <c r="AM97" s="182"/>
      <c r="AN97" s="181">
        <f t="shared" si="0"/>
        <v>0</v>
      </c>
      <c r="AO97" s="182"/>
      <c r="AP97" s="182"/>
      <c r="AQ97" s="83" t="s">
        <v>82</v>
      </c>
      <c r="AR97" s="47"/>
      <c r="AS97" s="84">
        <f>ROUND(SUM(AS98:AS104),2)</f>
        <v>0</v>
      </c>
      <c r="AT97" s="85">
        <f t="shared" si="1"/>
        <v>0</v>
      </c>
      <c r="AU97" s="86">
        <f>ROUND(SUM(AU98:AU104),5)</f>
        <v>0</v>
      </c>
      <c r="AV97" s="85">
        <f>ROUND(AZ97*L29,2)</f>
        <v>0</v>
      </c>
      <c r="AW97" s="85">
        <f>ROUND(BA97*L30,2)</f>
        <v>0</v>
      </c>
      <c r="AX97" s="85">
        <f>ROUND(BB97*L29,2)</f>
        <v>0</v>
      </c>
      <c r="AY97" s="85">
        <f>ROUND(BC97*L30,2)</f>
        <v>0</v>
      </c>
      <c r="AZ97" s="85">
        <f>ROUND(SUM(AZ98:AZ104),2)</f>
        <v>0</v>
      </c>
      <c r="BA97" s="85">
        <f>ROUND(SUM(BA98:BA104),2)</f>
        <v>0</v>
      </c>
      <c r="BB97" s="85">
        <f>ROUND(SUM(BB98:BB104),2)</f>
        <v>0</v>
      </c>
      <c r="BC97" s="85">
        <f>ROUND(SUM(BC98:BC104),2)</f>
        <v>0</v>
      </c>
      <c r="BD97" s="87">
        <f>ROUND(SUM(BD98:BD104),2)</f>
        <v>0</v>
      </c>
      <c r="BS97" s="21" t="s">
        <v>69</v>
      </c>
      <c r="BT97" s="21" t="s">
        <v>83</v>
      </c>
      <c r="BU97" s="21" t="s">
        <v>71</v>
      </c>
      <c r="BV97" s="21" t="s">
        <v>72</v>
      </c>
      <c r="BW97" s="21" t="s">
        <v>87</v>
      </c>
      <c r="BX97" s="21" t="s">
        <v>78</v>
      </c>
      <c r="CL97" s="21" t="s">
        <v>1</v>
      </c>
    </row>
    <row r="98" spans="1:90" s="3" customFormat="1" ht="16.5" customHeight="1">
      <c r="A98" s="82" t="s">
        <v>79</v>
      </c>
      <c r="B98" s="47"/>
      <c r="C98" s="9"/>
      <c r="D98" s="9"/>
      <c r="E98" s="9"/>
      <c r="F98" s="174" t="s">
        <v>88</v>
      </c>
      <c r="G98" s="174"/>
      <c r="H98" s="174"/>
      <c r="I98" s="174"/>
      <c r="J98" s="174"/>
      <c r="K98" s="9"/>
      <c r="L98" s="174" t="s">
        <v>89</v>
      </c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81">
        <f>'01 - Stavebná časť'!J34</f>
        <v>0</v>
      </c>
      <c r="AH98" s="182"/>
      <c r="AI98" s="182"/>
      <c r="AJ98" s="182"/>
      <c r="AK98" s="182"/>
      <c r="AL98" s="182"/>
      <c r="AM98" s="182"/>
      <c r="AN98" s="181">
        <f t="shared" si="0"/>
        <v>0</v>
      </c>
      <c r="AO98" s="182"/>
      <c r="AP98" s="182"/>
      <c r="AQ98" s="83" t="s">
        <v>82</v>
      </c>
      <c r="AR98" s="47"/>
      <c r="AS98" s="84">
        <v>0</v>
      </c>
      <c r="AT98" s="85">
        <f t="shared" si="1"/>
        <v>0</v>
      </c>
      <c r="AU98" s="86">
        <f>'01 - Stavebná časť'!P142</f>
        <v>0</v>
      </c>
      <c r="AV98" s="85">
        <f>'01 - Stavebná časť'!J37</f>
        <v>0</v>
      </c>
      <c r="AW98" s="85">
        <f>'01 - Stavebná časť'!J38</f>
        <v>0</v>
      </c>
      <c r="AX98" s="85">
        <f>'01 - Stavebná časť'!J39</f>
        <v>0</v>
      </c>
      <c r="AY98" s="85">
        <f>'01 - Stavebná časť'!J40</f>
        <v>0</v>
      </c>
      <c r="AZ98" s="85">
        <f>'01 - Stavebná časť'!F37</f>
        <v>0</v>
      </c>
      <c r="BA98" s="85">
        <f>'01 - Stavebná časť'!F38</f>
        <v>0</v>
      </c>
      <c r="BB98" s="85">
        <f>'01 - Stavebná časť'!F39</f>
        <v>0</v>
      </c>
      <c r="BC98" s="85">
        <f>'01 - Stavebná časť'!F40</f>
        <v>0</v>
      </c>
      <c r="BD98" s="87">
        <f>'01 - Stavebná časť'!F41</f>
        <v>0</v>
      </c>
      <c r="BT98" s="21" t="s">
        <v>90</v>
      </c>
      <c r="BV98" s="21" t="s">
        <v>72</v>
      </c>
      <c r="BW98" s="21" t="s">
        <v>91</v>
      </c>
      <c r="BX98" s="21" t="s">
        <v>87</v>
      </c>
      <c r="CL98" s="21" t="s">
        <v>1</v>
      </c>
    </row>
    <row r="99" spans="1:90" s="3" customFormat="1" ht="16.5" customHeight="1">
      <c r="A99" s="82" t="s">
        <v>79</v>
      </c>
      <c r="B99" s="47"/>
      <c r="C99" s="9"/>
      <c r="D99" s="9"/>
      <c r="E99" s="9"/>
      <c r="F99" s="174" t="s">
        <v>92</v>
      </c>
      <c r="G99" s="174"/>
      <c r="H99" s="174"/>
      <c r="I99" s="174"/>
      <c r="J99" s="174"/>
      <c r="K99" s="9"/>
      <c r="L99" s="174" t="s">
        <v>93</v>
      </c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174"/>
      <c r="AF99" s="174"/>
      <c r="AG99" s="181">
        <f>'02 - ZTI'!J34</f>
        <v>0</v>
      </c>
      <c r="AH99" s="182"/>
      <c r="AI99" s="182"/>
      <c r="AJ99" s="182"/>
      <c r="AK99" s="182"/>
      <c r="AL99" s="182"/>
      <c r="AM99" s="182"/>
      <c r="AN99" s="181">
        <f t="shared" si="0"/>
        <v>0</v>
      </c>
      <c r="AO99" s="182"/>
      <c r="AP99" s="182"/>
      <c r="AQ99" s="83" t="s">
        <v>82</v>
      </c>
      <c r="AR99" s="47"/>
      <c r="AS99" s="84">
        <v>0</v>
      </c>
      <c r="AT99" s="85">
        <f t="shared" si="1"/>
        <v>0</v>
      </c>
      <c r="AU99" s="86">
        <f>'02 - ZTI'!P133</f>
        <v>0</v>
      </c>
      <c r="AV99" s="85">
        <f>'02 - ZTI'!J37</f>
        <v>0</v>
      </c>
      <c r="AW99" s="85">
        <f>'02 - ZTI'!J38</f>
        <v>0</v>
      </c>
      <c r="AX99" s="85">
        <f>'02 - ZTI'!J39</f>
        <v>0</v>
      </c>
      <c r="AY99" s="85">
        <f>'02 - ZTI'!J40</f>
        <v>0</v>
      </c>
      <c r="AZ99" s="85">
        <f>'02 - ZTI'!F37</f>
        <v>0</v>
      </c>
      <c r="BA99" s="85">
        <f>'02 - ZTI'!F38</f>
        <v>0</v>
      </c>
      <c r="BB99" s="85">
        <f>'02 - ZTI'!F39</f>
        <v>0</v>
      </c>
      <c r="BC99" s="85">
        <f>'02 - ZTI'!F40</f>
        <v>0</v>
      </c>
      <c r="BD99" s="87">
        <f>'02 - ZTI'!F41</f>
        <v>0</v>
      </c>
      <c r="BT99" s="21" t="s">
        <v>90</v>
      </c>
      <c r="BV99" s="21" t="s">
        <v>72</v>
      </c>
      <c r="BW99" s="21" t="s">
        <v>94</v>
      </c>
      <c r="BX99" s="21" t="s">
        <v>87</v>
      </c>
      <c r="CL99" s="21" t="s">
        <v>1</v>
      </c>
    </row>
    <row r="100" spans="1:90" s="3" customFormat="1" ht="16.5" customHeight="1">
      <c r="A100" s="82" t="s">
        <v>79</v>
      </c>
      <c r="B100" s="47"/>
      <c r="C100" s="9"/>
      <c r="D100" s="9"/>
      <c r="E100" s="9"/>
      <c r="F100" s="174" t="s">
        <v>95</v>
      </c>
      <c r="G100" s="174"/>
      <c r="H100" s="174"/>
      <c r="I100" s="174"/>
      <c r="J100" s="174"/>
      <c r="K100" s="9"/>
      <c r="L100" s="174" t="s">
        <v>96</v>
      </c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81">
        <f>'03 - VZT'!J34</f>
        <v>0</v>
      </c>
      <c r="AH100" s="182"/>
      <c r="AI100" s="182"/>
      <c r="AJ100" s="182"/>
      <c r="AK100" s="182"/>
      <c r="AL100" s="182"/>
      <c r="AM100" s="182"/>
      <c r="AN100" s="181">
        <f t="shared" si="0"/>
        <v>0</v>
      </c>
      <c r="AO100" s="182"/>
      <c r="AP100" s="182"/>
      <c r="AQ100" s="83" t="s">
        <v>82</v>
      </c>
      <c r="AR100" s="47"/>
      <c r="AS100" s="84">
        <v>0</v>
      </c>
      <c r="AT100" s="85">
        <f t="shared" si="1"/>
        <v>0</v>
      </c>
      <c r="AU100" s="86">
        <f>'03 - VZT'!P128</f>
        <v>0</v>
      </c>
      <c r="AV100" s="85">
        <f>'03 - VZT'!J37</f>
        <v>0</v>
      </c>
      <c r="AW100" s="85">
        <f>'03 - VZT'!J38</f>
        <v>0</v>
      </c>
      <c r="AX100" s="85">
        <f>'03 - VZT'!J39</f>
        <v>0</v>
      </c>
      <c r="AY100" s="85">
        <f>'03 - VZT'!J40</f>
        <v>0</v>
      </c>
      <c r="AZ100" s="85">
        <f>'03 - VZT'!F37</f>
        <v>0</v>
      </c>
      <c r="BA100" s="85">
        <f>'03 - VZT'!F38</f>
        <v>0</v>
      </c>
      <c r="BB100" s="85">
        <f>'03 - VZT'!F39</f>
        <v>0</v>
      </c>
      <c r="BC100" s="85">
        <f>'03 - VZT'!F40</f>
        <v>0</v>
      </c>
      <c r="BD100" s="87">
        <f>'03 - VZT'!F41</f>
        <v>0</v>
      </c>
      <c r="BT100" s="21" t="s">
        <v>90</v>
      </c>
      <c r="BV100" s="21" t="s">
        <v>72</v>
      </c>
      <c r="BW100" s="21" t="s">
        <v>97</v>
      </c>
      <c r="BX100" s="21" t="s">
        <v>87</v>
      </c>
      <c r="CL100" s="21" t="s">
        <v>1</v>
      </c>
    </row>
    <row r="101" spans="1:90" s="3" customFormat="1" ht="16.5" customHeight="1">
      <c r="A101" s="82" t="s">
        <v>79</v>
      </c>
      <c r="B101" s="47"/>
      <c r="C101" s="9"/>
      <c r="D101" s="9"/>
      <c r="E101" s="9"/>
      <c r="F101" s="174" t="s">
        <v>74</v>
      </c>
      <c r="G101" s="174"/>
      <c r="H101" s="174"/>
      <c r="I101" s="174"/>
      <c r="J101" s="174"/>
      <c r="K101" s="9"/>
      <c r="L101" s="174" t="s">
        <v>98</v>
      </c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81">
        <f>'04 - UK a CHLAD'!J34</f>
        <v>0</v>
      </c>
      <c r="AH101" s="182"/>
      <c r="AI101" s="182"/>
      <c r="AJ101" s="182"/>
      <c r="AK101" s="182"/>
      <c r="AL101" s="182"/>
      <c r="AM101" s="182"/>
      <c r="AN101" s="181">
        <f t="shared" si="0"/>
        <v>0</v>
      </c>
      <c r="AO101" s="182"/>
      <c r="AP101" s="182"/>
      <c r="AQ101" s="83" t="s">
        <v>82</v>
      </c>
      <c r="AR101" s="47"/>
      <c r="AS101" s="84">
        <v>0</v>
      </c>
      <c r="AT101" s="85">
        <f t="shared" si="1"/>
        <v>0</v>
      </c>
      <c r="AU101" s="86">
        <f>'04 - UK a CHLAD'!P128</f>
        <v>0</v>
      </c>
      <c r="AV101" s="85">
        <f>'04 - UK a CHLAD'!J37</f>
        <v>0</v>
      </c>
      <c r="AW101" s="85">
        <f>'04 - UK a CHLAD'!J38</f>
        <v>0</v>
      </c>
      <c r="AX101" s="85">
        <f>'04 - UK a CHLAD'!J39</f>
        <v>0</v>
      </c>
      <c r="AY101" s="85">
        <f>'04 - UK a CHLAD'!J40</f>
        <v>0</v>
      </c>
      <c r="AZ101" s="85">
        <f>'04 - UK a CHLAD'!F37</f>
        <v>0</v>
      </c>
      <c r="BA101" s="85">
        <f>'04 - UK a CHLAD'!F38</f>
        <v>0</v>
      </c>
      <c r="BB101" s="85">
        <f>'04 - UK a CHLAD'!F39</f>
        <v>0</v>
      </c>
      <c r="BC101" s="85">
        <f>'04 - UK a CHLAD'!F40</f>
        <v>0</v>
      </c>
      <c r="BD101" s="87">
        <f>'04 - UK a CHLAD'!F41</f>
        <v>0</v>
      </c>
      <c r="BT101" s="21" t="s">
        <v>90</v>
      </c>
      <c r="BV101" s="21" t="s">
        <v>72</v>
      </c>
      <c r="BW101" s="21" t="s">
        <v>99</v>
      </c>
      <c r="BX101" s="21" t="s">
        <v>87</v>
      </c>
      <c r="CL101" s="21" t="s">
        <v>1</v>
      </c>
    </row>
    <row r="102" spans="1:90" s="3" customFormat="1" ht="16.5" customHeight="1">
      <c r="A102" s="82" t="s">
        <v>79</v>
      </c>
      <c r="B102" s="47"/>
      <c r="C102" s="9"/>
      <c r="D102" s="9"/>
      <c r="E102" s="9"/>
      <c r="F102" s="174" t="s">
        <v>100</v>
      </c>
      <c r="G102" s="174"/>
      <c r="H102" s="174"/>
      <c r="I102" s="174"/>
      <c r="J102" s="174"/>
      <c r="K102" s="9"/>
      <c r="L102" s="174" t="s">
        <v>101</v>
      </c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81">
        <f>'05 - Elektro'!J34</f>
        <v>0</v>
      </c>
      <c r="AH102" s="182"/>
      <c r="AI102" s="182"/>
      <c r="AJ102" s="182"/>
      <c r="AK102" s="182"/>
      <c r="AL102" s="182"/>
      <c r="AM102" s="182"/>
      <c r="AN102" s="181">
        <f t="shared" si="0"/>
        <v>0</v>
      </c>
      <c r="AO102" s="182"/>
      <c r="AP102" s="182"/>
      <c r="AQ102" s="83" t="s">
        <v>82</v>
      </c>
      <c r="AR102" s="47"/>
      <c r="AS102" s="84">
        <v>0</v>
      </c>
      <c r="AT102" s="85">
        <f t="shared" si="1"/>
        <v>0</v>
      </c>
      <c r="AU102" s="86">
        <f>'05 - Elektro'!P128</f>
        <v>0</v>
      </c>
      <c r="AV102" s="85">
        <f>'05 - Elektro'!J37</f>
        <v>0</v>
      </c>
      <c r="AW102" s="85">
        <f>'05 - Elektro'!J38</f>
        <v>0</v>
      </c>
      <c r="AX102" s="85">
        <f>'05 - Elektro'!J39</f>
        <v>0</v>
      </c>
      <c r="AY102" s="85">
        <f>'05 - Elektro'!J40</f>
        <v>0</v>
      </c>
      <c r="AZ102" s="85">
        <f>'05 - Elektro'!F37</f>
        <v>0</v>
      </c>
      <c r="BA102" s="85">
        <f>'05 - Elektro'!F38</f>
        <v>0</v>
      </c>
      <c r="BB102" s="85">
        <f>'05 - Elektro'!F39</f>
        <v>0</v>
      </c>
      <c r="BC102" s="85">
        <f>'05 - Elektro'!F40</f>
        <v>0</v>
      </c>
      <c r="BD102" s="87">
        <f>'05 - Elektro'!F41</f>
        <v>0</v>
      </c>
      <c r="BT102" s="21" t="s">
        <v>90</v>
      </c>
      <c r="BV102" s="21" t="s">
        <v>72</v>
      </c>
      <c r="BW102" s="21" t="s">
        <v>102</v>
      </c>
      <c r="BX102" s="21" t="s">
        <v>87</v>
      </c>
      <c r="CL102" s="21" t="s">
        <v>1</v>
      </c>
    </row>
    <row r="103" spans="1:90" s="3" customFormat="1" ht="16.5" customHeight="1">
      <c r="A103" s="82" t="s">
        <v>79</v>
      </c>
      <c r="B103" s="47"/>
      <c r="C103" s="9"/>
      <c r="D103" s="9"/>
      <c r="E103" s="9"/>
      <c r="F103" s="174" t="s">
        <v>103</v>
      </c>
      <c r="G103" s="174"/>
      <c r="H103" s="174"/>
      <c r="I103" s="174"/>
      <c r="J103" s="174"/>
      <c r="K103" s="9"/>
      <c r="L103" s="174" t="s">
        <v>104</v>
      </c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81">
        <f>'06 - MaR'!J34</f>
        <v>0</v>
      </c>
      <c r="AH103" s="182"/>
      <c r="AI103" s="182"/>
      <c r="AJ103" s="182"/>
      <c r="AK103" s="182"/>
      <c r="AL103" s="182"/>
      <c r="AM103" s="182"/>
      <c r="AN103" s="181">
        <f t="shared" si="0"/>
        <v>0</v>
      </c>
      <c r="AO103" s="182"/>
      <c r="AP103" s="182"/>
      <c r="AQ103" s="83" t="s">
        <v>82</v>
      </c>
      <c r="AR103" s="47"/>
      <c r="AS103" s="84">
        <v>0</v>
      </c>
      <c r="AT103" s="85">
        <f t="shared" si="1"/>
        <v>0</v>
      </c>
      <c r="AU103" s="86">
        <f>'06 - MaR'!P129</f>
        <v>0</v>
      </c>
      <c r="AV103" s="85">
        <f>'06 - MaR'!J37</f>
        <v>0</v>
      </c>
      <c r="AW103" s="85">
        <f>'06 - MaR'!J38</f>
        <v>0</v>
      </c>
      <c r="AX103" s="85">
        <f>'06 - MaR'!J39</f>
        <v>0</v>
      </c>
      <c r="AY103" s="85">
        <f>'06 - MaR'!J40</f>
        <v>0</v>
      </c>
      <c r="AZ103" s="85">
        <f>'06 - MaR'!F37</f>
        <v>0</v>
      </c>
      <c r="BA103" s="85">
        <f>'06 - MaR'!F38</f>
        <v>0</v>
      </c>
      <c r="BB103" s="85">
        <f>'06 - MaR'!F39</f>
        <v>0</v>
      </c>
      <c r="BC103" s="85">
        <f>'06 - MaR'!F40</f>
        <v>0</v>
      </c>
      <c r="BD103" s="87">
        <f>'06 - MaR'!F41</f>
        <v>0</v>
      </c>
      <c r="BT103" s="21" t="s">
        <v>90</v>
      </c>
      <c r="BV103" s="21" t="s">
        <v>72</v>
      </c>
      <c r="BW103" s="21" t="s">
        <v>105</v>
      </c>
      <c r="BX103" s="21" t="s">
        <v>87</v>
      </c>
      <c r="CL103" s="21" t="s">
        <v>1</v>
      </c>
    </row>
    <row r="104" spans="1:90" s="3" customFormat="1" ht="16.5" customHeight="1">
      <c r="A104" s="82" t="s">
        <v>79</v>
      </c>
      <c r="B104" s="47"/>
      <c r="C104" s="9"/>
      <c r="D104" s="9"/>
      <c r="E104" s="9"/>
      <c r="F104" s="174" t="s">
        <v>106</v>
      </c>
      <c r="G104" s="174"/>
      <c r="H104" s="174"/>
      <c r="I104" s="174"/>
      <c r="J104" s="174"/>
      <c r="K104" s="9"/>
      <c r="L104" s="174" t="s">
        <v>107</v>
      </c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4"/>
      <c r="AG104" s="181">
        <f>'07 - sportova technologia'!J34</f>
        <v>0</v>
      </c>
      <c r="AH104" s="182"/>
      <c r="AI104" s="182"/>
      <c r="AJ104" s="182"/>
      <c r="AK104" s="182"/>
      <c r="AL104" s="182"/>
      <c r="AM104" s="182"/>
      <c r="AN104" s="181">
        <f t="shared" si="0"/>
        <v>0</v>
      </c>
      <c r="AO104" s="182"/>
      <c r="AP104" s="182"/>
      <c r="AQ104" s="83" t="s">
        <v>82</v>
      </c>
      <c r="AR104" s="47"/>
      <c r="AS104" s="84">
        <v>0</v>
      </c>
      <c r="AT104" s="85">
        <f t="shared" si="1"/>
        <v>0</v>
      </c>
      <c r="AU104" s="86">
        <f>'07 - sportova technologia'!P129</f>
        <v>0</v>
      </c>
      <c r="AV104" s="85">
        <f>'07 - sportova technologia'!J37</f>
        <v>0</v>
      </c>
      <c r="AW104" s="85">
        <f>'07 - sportova technologia'!J38</f>
        <v>0</v>
      </c>
      <c r="AX104" s="85">
        <f>'07 - sportova technologia'!J39</f>
        <v>0</v>
      </c>
      <c r="AY104" s="85">
        <f>'07 - sportova technologia'!J40</f>
        <v>0</v>
      </c>
      <c r="AZ104" s="85">
        <f>'07 - sportova technologia'!F37</f>
        <v>0</v>
      </c>
      <c r="BA104" s="85">
        <f>'07 - sportova technologia'!F38</f>
        <v>0</v>
      </c>
      <c r="BB104" s="85">
        <f>'07 - sportova technologia'!F39</f>
        <v>0</v>
      </c>
      <c r="BC104" s="85">
        <f>'07 - sportova technologia'!F40</f>
        <v>0</v>
      </c>
      <c r="BD104" s="87">
        <f>'07 - sportova technologia'!F41</f>
        <v>0</v>
      </c>
      <c r="BT104" s="21" t="s">
        <v>90</v>
      </c>
      <c r="BV104" s="21" t="s">
        <v>72</v>
      </c>
      <c r="BW104" s="21" t="s">
        <v>108</v>
      </c>
      <c r="BX104" s="21" t="s">
        <v>87</v>
      </c>
      <c r="CL104" s="21" t="s">
        <v>1</v>
      </c>
    </row>
    <row r="105" spans="1:90" s="3" customFormat="1" ht="16.5" customHeight="1">
      <c r="A105" s="82" t="s">
        <v>79</v>
      </c>
      <c r="B105" s="47"/>
      <c r="C105" s="9"/>
      <c r="D105" s="9"/>
      <c r="E105" s="174" t="s">
        <v>109</v>
      </c>
      <c r="F105" s="174"/>
      <c r="G105" s="174"/>
      <c r="H105" s="174"/>
      <c r="I105" s="174"/>
      <c r="J105" s="9"/>
      <c r="K105" s="174" t="s">
        <v>110</v>
      </c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81">
        <f>'SO 03 - Gulové strelište'!J32</f>
        <v>0</v>
      </c>
      <c r="AH105" s="182"/>
      <c r="AI105" s="182"/>
      <c r="AJ105" s="182"/>
      <c r="AK105" s="182"/>
      <c r="AL105" s="182"/>
      <c r="AM105" s="182"/>
      <c r="AN105" s="181">
        <f t="shared" si="0"/>
        <v>0</v>
      </c>
      <c r="AO105" s="182"/>
      <c r="AP105" s="182"/>
      <c r="AQ105" s="83" t="s">
        <v>82</v>
      </c>
      <c r="AR105" s="47"/>
      <c r="AS105" s="84">
        <v>0</v>
      </c>
      <c r="AT105" s="85">
        <f t="shared" si="1"/>
        <v>0</v>
      </c>
      <c r="AU105" s="86">
        <f>'SO 03 - Gulové strelište'!P139</f>
        <v>0</v>
      </c>
      <c r="AV105" s="85">
        <f>'SO 03 - Gulové strelište'!J35</f>
        <v>0</v>
      </c>
      <c r="AW105" s="85">
        <f>'SO 03 - Gulové strelište'!J36</f>
        <v>0</v>
      </c>
      <c r="AX105" s="85">
        <f>'SO 03 - Gulové strelište'!J37</f>
        <v>0</v>
      </c>
      <c r="AY105" s="85">
        <f>'SO 03 - Gulové strelište'!J38</f>
        <v>0</v>
      </c>
      <c r="AZ105" s="85">
        <f>'SO 03 - Gulové strelište'!F35</f>
        <v>0</v>
      </c>
      <c r="BA105" s="85">
        <f>'SO 03 - Gulové strelište'!F36</f>
        <v>0</v>
      </c>
      <c r="BB105" s="85">
        <f>'SO 03 - Gulové strelište'!F37</f>
        <v>0</v>
      </c>
      <c r="BC105" s="85">
        <f>'SO 03 - Gulové strelište'!F38</f>
        <v>0</v>
      </c>
      <c r="BD105" s="87">
        <f>'SO 03 - Gulové strelište'!F39</f>
        <v>0</v>
      </c>
      <c r="BT105" s="21" t="s">
        <v>83</v>
      </c>
      <c r="BV105" s="21" t="s">
        <v>72</v>
      </c>
      <c r="BW105" s="21" t="s">
        <v>111</v>
      </c>
      <c r="BX105" s="21" t="s">
        <v>78</v>
      </c>
      <c r="CL105" s="21" t="s">
        <v>1</v>
      </c>
    </row>
    <row r="106" spans="1:90" s="3" customFormat="1" ht="16.5" customHeight="1">
      <c r="A106" s="82" t="s">
        <v>79</v>
      </c>
      <c r="B106" s="47"/>
      <c r="C106" s="9"/>
      <c r="D106" s="9"/>
      <c r="E106" s="174" t="s">
        <v>112</v>
      </c>
      <c r="F106" s="174"/>
      <c r="G106" s="174"/>
      <c r="H106" s="174"/>
      <c r="I106" s="174"/>
      <c r="J106" s="9"/>
      <c r="K106" s="174" t="s">
        <v>113</v>
      </c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81">
        <f>'SO 04 - Ochranný val'!J32</f>
        <v>0</v>
      </c>
      <c r="AH106" s="182"/>
      <c r="AI106" s="182"/>
      <c r="AJ106" s="182"/>
      <c r="AK106" s="182"/>
      <c r="AL106" s="182"/>
      <c r="AM106" s="182"/>
      <c r="AN106" s="181">
        <f t="shared" si="0"/>
        <v>0</v>
      </c>
      <c r="AO106" s="182"/>
      <c r="AP106" s="182"/>
      <c r="AQ106" s="83" t="s">
        <v>82</v>
      </c>
      <c r="AR106" s="47"/>
      <c r="AS106" s="84">
        <v>0</v>
      </c>
      <c r="AT106" s="85">
        <f t="shared" si="1"/>
        <v>0</v>
      </c>
      <c r="AU106" s="86">
        <f>'SO 04 - Ochranný val'!P128</f>
        <v>0</v>
      </c>
      <c r="AV106" s="85">
        <f>'SO 04 - Ochranný val'!J35</f>
        <v>0</v>
      </c>
      <c r="AW106" s="85">
        <f>'SO 04 - Ochranný val'!J36</f>
        <v>0</v>
      </c>
      <c r="AX106" s="85">
        <f>'SO 04 - Ochranný val'!J37</f>
        <v>0</v>
      </c>
      <c r="AY106" s="85">
        <f>'SO 04 - Ochranný val'!J38</f>
        <v>0</v>
      </c>
      <c r="AZ106" s="85">
        <f>'SO 04 - Ochranný val'!F35</f>
        <v>0</v>
      </c>
      <c r="BA106" s="85">
        <f>'SO 04 - Ochranný val'!F36</f>
        <v>0</v>
      </c>
      <c r="BB106" s="85">
        <f>'SO 04 - Ochranný val'!F37</f>
        <v>0</v>
      </c>
      <c r="BC106" s="85">
        <f>'SO 04 - Ochranný val'!F38</f>
        <v>0</v>
      </c>
      <c r="BD106" s="87">
        <f>'SO 04 - Ochranný val'!F39</f>
        <v>0</v>
      </c>
      <c r="BT106" s="21" t="s">
        <v>83</v>
      </c>
      <c r="BV106" s="21" t="s">
        <v>72</v>
      </c>
      <c r="BW106" s="21" t="s">
        <v>114</v>
      </c>
      <c r="BX106" s="21" t="s">
        <v>78</v>
      </c>
      <c r="CL106" s="21" t="s">
        <v>1</v>
      </c>
    </row>
    <row r="107" spans="1:90" s="3" customFormat="1" ht="23.25" customHeight="1">
      <c r="A107" s="82" t="s">
        <v>79</v>
      </c>
      <c r="B107" s="47"/>
      <c r="C107" s="9"/>
      <c r="D107" s="9"/>
      <c r="E107" s="174" t="s">
        <v>115</v>
      </c>
      <c r="F107" s="174"/>
      <c r="G107" s="174"/>
      <c r="H107" s="174"/>
      <c r="I107" s="174"/>
      <c r="J107" s="9"/>
      <c r="K107" s="174" t="s">
        <v>116</v>
      </c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81">
        <f>'SO 05, 06 - Kombinovaná s...'!J32</f>
        <v>0</v>
      </c>
      <c r="AH107" s="182"/>
      <c r="AI107" s="182"/>
      <c r="AJ107" s="182"/>
      <c r="AK107" s="182"/>
      <c r="AL107" s="182"/>
      <c r="AM107" s="182"/>
      <c r="AN107" s="181">
        <f t="shared" si="0"/>
        <v>0</v>
      </c>
      <c r="AO107" s="182"/>
      <c r="AP107" s="182"/>
      <c r="AQ107" s="83" t="s">
        <v>82</v>
      </c>
      <c r="AR107" s="47"/>
      <c r="AS107" s="84">
        <v>0</v>
      </c>
      <c r="AT107" s="85">
        <f t="shared" si="1"/>
        <v>0</v>
      </c>
      <c r="AU107" s="86">
        <f>'SO 05, 06 - Kombinovaná s...'!P142</f>
        <v>0</v>
      </c>
      <c r="AV107" s="85">
        <f>'SO 05, 06 - Kombinovaná s...'!J35</f>
        <v>0</v>
      </c>
      <c r="AW107" s="85">
        <f>'SO 05, 06 - Kombinovaná s...'!J36</f>
        <v>0</v>
      </c>
      <c r="AX107" s="85">
        <f>'SO 05, 06 - Kombinovaná s...'!J37</f>
        <v>0</v>
      </c>
      <c r="AY107" s="85">
        <f>'SO 05, 06 - Kombinovaná s...'!J38</f>
        <v>0</v>
      </c>
      <c r="AZ107" s="85">
        <f>'SO 05, 06 - Kombinovaná s...'!F35</f>
        <v>0</v>
      </c>
      <c r="BA107" s="85">
        <f>'SO 05, 06 - Kombinovaná s...'!F36</f>
        <v>0</v>
      </c>
      <c r="BB107" s="85">
        <f>'SO 05, 06 - Kombinovaná s...'!F37</f>
        <v>0</v>
      </c>
      <c r="BC107" s="85">
        <f>'SO 05, 06 - Kombinovaná s...'!F38</f>
        <v>0</v>
      </c>
      <c r="BD107" s="87">
        <f>'SO 05, 06 - Kombinovaná s...'!F39</f>
        <v>0</v>
      </c>
      <c r="BT107" s="21" t="s">
        <v>83</v>
      </c>
      <c r="BV107" s="21" t="s">
        <v>72</v>
      </c>
      <c r="BW107" s="21" t="s">
        <v>117</v>
      </c>
      <c r="BX107" s="21" t="s">
        <v>78</v>
      </c>
      <c r="CL107" s="21" t="s">
        <v>1</v>
      </c>
    </row>
    <row r="108" spans="1:90" s="3" customFormat="1" ht="16.5" customHeight="1">
      <c r="A108" s="82" t="s">
        <v>79</v>
      </c>
      <c r="B108" s="47"/>
      <c r="C108" s="9"/>
      <c r="D108" s="9"/>
      <c r="E108" s="174" t="s">
        <v>118</v>
      </c>
      <c r="F108" s="174"/>
      <c r="G108" s="174"/>
      <c r="H108" s="174"/>
      <c r="I108" s="174"/>
      <c r="J108" s="9"/>
      <c r="K108" s="174" t="s">
        <v>119</v>
      </c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81">
        <f>'SO 07 - Šatne a sociálne ...'!J32</f>
        <v>0</v>
      </c>
      <c r="AH108" s="182"/>
      <c r="AI108" s="182"/>
      <c r="AJ108" s="182"/>
      <c r="AK108" s="182"/>
      <c r="AL108" s="182"/>
      <c r="AM108" s="182"/>
      <c r="AN108" s="181">
        <f t="shared" si="0"/>
        <v>0</v>
      </c>
      <c r="AO108" s="182"/>
      <c r="AP108" s="182"/>
      <c r="AQ108" s="83" t="s">
        <v>82</v>
      </c>
      <c r="AR108" s="47"/>
      <c r="AS108" s="84">
        <v>0</v>
      </c>
      <c r="AT108" s="85">
        <f t="shared" si="1"/>
        <v>0</v>
      </c>
      <c r="AU108" s="86">
        <f>'SO 07 - Šatne a sociálne ...'!P137</f>
        <v>0</v>
      </c>
      <c r="AV108" s="85">
        <f>'SO 07 - Šatne a sociálne ...'!J35</f>
        <v>0</v>
      </c>
      <c r="AW108" s="85">
        <f>'SO 07 - Šatne a sociálne ...'!J36</f>
        <v>0</v>
      </c>
      <c r="AX108" s="85">
        <f>'SO 07 - Šatne a sociálne ...'!J37</f>
        <v>0</v>
      </c>
      <c r="AY108" s="85">
        <f>'SO 07 - Šatne a sociálne ...'!J38</f>
        <v>0</v>
      </c>
      <c r="AZ108" s="85">
        <f>'SO 07 - Šatne a sociálne ...'!F35</f>
        <v>0</v>
      </c>
      <c r="BA108" s="85">
        <f>'SO 07 - Šatne a sociálne ...'!F36</f>
        <v>0</v>
      </c>
      <c r="BB108" s="85">
        <f>'SO 07 - Šatne a sociálne ...'!F37</f>
        <v>0</v>
      </c>
      <c r="BC108" s="85">
        <f>'SO 07 - Šatne a sociálne ...'!F38</f>
        <v>0</v>
      </c>
      <c r="BD108" s="87">
        <f>'SO 07 - Šatne a sociálne ...'!F39</f>
        <v>0</v>
      </c>
      <c r="BT108" s="21" t="s">
        <v>83</v>
      </c>
      <c r="BV108" s="21" t="s">
        <v>72</v>
      </c>
      <c r="BW108" s="21" t="s">
        <v>120</v>
      </c>
      <c r="BX108" s="21" t="s">
        <v>78</v>
      </c>
      <c r="CL108" s="21" t="s">
        <v>1</v>
      </c>
    </row>
    <row r="109" spans="1:90" s="3" customFormat="1" ht="16.5" customHeight="1">
      <c r="A109" s="82" t="s">
        <v>79</v>
      </c>
      <c r="B109" s="47"/>
      <c r="C109" s="9"/>
      <c r="D109" s="9"/>
      <c r="E109" s="174" t="s">
        <v>121</v>
      </c>
      <c r="F109" s="174"/>
      <c r="G109" s="174"/>
      <c r="H109" s="174"/>
      <c r="I109" s="174"/>
      <c r="J109" s="9"/>
      <c r="K109" s="174" t="s">
        <v>119</v>
      </c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81">
        <f>'SO 08 - Šatne a sociálne ...'!J32</f>
        <v>0</v>
      </c>
      <c r="AH109" s="182"/>
      <c r="AI109" s="182"/>
      <c r="AJ109" s="182"/>
      <c r="AK109" s="182"/>
      <c r="AL109" s="182"/>
      <c r="AM109" s="182"/>
      <c r="AN109" s="181">
        <f t="shared" si="0"/>
        <v>0</v>
      </c>
      <c r="AO109" s="182"/>
      <c r="AP109" s="182"/>
      <c r="AQ109" s="83" t="s">
        <v>82</v>
      </c>
      <c r="AR109" s="47"/>
      <c r="AS109" s="84">
        <v>0</v>
      </c>
      <c r="AT109" s="85">
        <f t="shared" si="1"/>
        <v>0</v>
      </c>
      <c r="AU109" s="86">
        <f>'SO 08 - Šatne a sociálne ...'!P137</f>
        <v>0</v>
      </c>
      <c r="AV109" s="85">
        <f>'SO 08 - Šatne a sociálne ...'!J35</f>
        <v>0</v>
      </c>
      <c r="AW109" s="85">
        <f>'SO 08 - Šatne a sociálne ...'!J36</f>
        <v>0</v>
      </c>
      <c r="AX109" s="85">
        <f>'SO 08 - Šatne a sociálne ...'!J37</f>
        <v>0</v>
      </c>
      <c r="AY109" s="85">
        <f>'SO 08 - Šatne a sociálne ...'!J38</f>
        <v>0</v>
      </c>
      <c r="AZ109" s="85">
        <f>'SO 08 - Šatne a sociálne ...'!F35</f>
        <v>0</v>
      </c>
      <c r="BA109" s="85">
        <f>'SO 08 - Šatne a sociálne ...'!F36</f>
        <v>0</v>
      </c>
      <c r="BB109" s="85">
        <f>'SO 08 - Šatne a sociálne ...'!F37</f>
        <v>0</v>
      </c>
      <c r="BC109" s="85">
        <f>'SO 08 - Šatne a sociálne ...'!F38</f>
        <v>0</v>
      </c>
      <c r="BD109" s="87">
        <f>'SO 08 - Šatne a sociálne ...'!F39</f>
        <v>0</v>
      </c>
      <c r="BT109" s="21" t="s">
        <v>83</v>
      </c>
      <c r="BV109" s="21" t="s">
        <v>72</v>
      </c>
      <c r="BW109" s="21" t="s">
        <v>122</v>
      </c>
      <c r="BX109" s="21" t="s">
        <v>78</v>
      </c>
      <c r="CL109" s="21" t="s">
        <v>1</v>
      </c>
    </row>
    <row r="110" spans="1:90" s="3" customFormat="1" ht="16.5" customHeight="1">
      <c r="A110" s="82" t="s">
        <v>79</v>
      </c>
      <c r="B110" s="47"/>
      <c r="C110" s="9"/>
      <c r="D110" s="9"/>
      <c r="E110" s="174" t="s">
        <v>123</v>
      </c>
      <c r="F110" s="174"/>
      <c r="G110" s="174"/>
      <c r="H110" s="174"/>
      <c r="I110" s="174"/>
      <c r="J110" s="9"/>
      <c r="K110" s="174" t="s">
        <v>124</v>
      </c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81">
        <f>'SO 09 - Olympijská batéri...'!J32</f>
        <v>0</v>
      </c>
      <c r="AH110" s="182"/>
      <c r="AI110" s="182"/>
      <c r="AJ110" s="182"/>
      <c r="AK110" s="182"/>
      <c r="AL110" s="182"/>
      <c r="AM110" s="182"/>
      <c r="AN110" s="181">
        <f t="shared" si="0"/>
        <v>0</v>
      </c>
      <c r="AO110" s="182"/>
      <c r="AP110" s="182"/>
      <c r="AQ110" s="83" t="s">
        <v>82</v>
      </c>
      <c r="AR110" s="47"/>
      <c r="AS110" s="84">
        <v>0</v>
      </c>
      <c r="AT110" s="85">
        <f t="shared" si="1"/>
        <v>0</v>
      </c>
      <c r="AU110" s="86">
        <f>'SO 09 - Olympijská batéri...'!P135</f>
        <v>0</v>
      </c>
      <c r="AV110" s="85">
        <f>'SO 09 - Olympijská batéri...'!J35</f>
        <v>0</v>
      </c>
      <c r="AW110" s="85">
        <f>'SO 09 - Olympijská batéri...'!J36</f>
        <v>0</v>
      </c>
      <c r="AX110" s="85">
        <f>'SO 09 - Olympijská batéri...'!J37</f>
        <v>0</v>
      </c>
      <c r="AY110" s="85">
        <f>'SO 09 - Olympijská batéri...'!J38</f>
        <v>0</v>
      </c>
      <c r="AZ110" s="85">
        <f>'SO 09 - Olympijská batéri...'!F35</f>
        <v>0</v>
      </c>
      <c r="BA110" s="85">
        <f>'SO 09 - Olympijská batéri...'!F36</f>
        <v>0</v>
      </c>
      <c r="BB110" s="85">
        <f>'SO 09 - Olympijská batéri...'!F37</f>
        <v>0</v>
      </c>
      <c r="BC110" s="85">
        <f>'SO 09 - Olympijská batéri...'!F38</f>
        <v>0</v>
      </c>
      <c r="BD110" s="87">
        <f>'SO 09 - Olympijská batéri...'!F39</f>
        <v>0</v>
      </c>
      <c r="BT110" s="21" t="s">
        <v>83</v>
      </c>
      <c r="BV110" s="21" t="s">
        <v>72</v>
      </c>
      <c r="BW110" s="21" t="s">
        <v>125</v>
      </c>
      <c r="BX110" s="21" t="s">
        <v>78</v>
      </c>
      <c r="CL110" s="21" t="s">
        <v>1</v>
      </c>
    </row>
    <row r="111" spans="1:90" s="3" customFormat="1" ht="16.5" customHeight="1">
      <c r="A111" s="82" t="s">
        <v>79</v>
      </c>
      <c r="B111" s="47"/>
      <c r="C111" s="9"/>
      <c r="D111" s="9"/>
      <c r="E111" s="174" t="s">
        <v>126</v>
      </c>
      <c r="F111" s="174"/>
      <c r="G111" s="174"/>
      <c r="H111" s="174"/>
      <c r="I111" s="174"/>
      <c r="J111" s="9"/>
      <c r="K111" s="174" t="s">
        <v>124</v>
      </c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81">
        <f>'SO 10 - Olympijská batéri...'!J32</f>
        <v>0</v>
      </c>
      <c r="AH111" s="182"/>
      <c r="AI111" s="182"/>
      <c r="AJ111" s="182"/>
      <c r="AK111" s="182"/>
      <c r="AL111" s="182"/>
      <c r="AM111" s="182"/>
      <c r="AN111" s="181">
        <f t="shared" si="0"/>
        <v>0</v>
      </c>
      <c r="AO111" s="182"/>
      <c r="AP111" s="182"/>
      <c r="AQ111" s="83" t="s">
        <v>82</v>
      </c>
      <c r="AR111" s="47"/>
      <c r="AS111" s="84">
        <v>0</v>
      </c>
      <c r="AT111" s="85">
        <f t="shared" si="1"/>
        <v>0</v>
      </c>
      <c r="AU111" s="86">
        <f>'SO 10 - Olympijská batéri...'!P135</f>
        <v>0</v>
      </c>
      <c r="AV111" s="85">
        <f>'SO 10 - Olympijská batéri...'!J35</f>
        <v>0</v>
      </c>
      <c r="AW111" s="85">
        <f>'SO 10 - Olympijská batéri...'!J36</f>
        <v>0</v>
      </c>
      <c r="AX111" s="85">
        <f>'SO 10 - Olympijská batéri...'!J37</f>
        <v>0</v>
      </c>
      <c r="AY111" s="85">
        <f>'SO 10 - Olympijská batéri...'!J38</f>
        <v>0</v>
      </c>
      <c r="AZ111" s="85">
        <f>'SO 10 - Olympijská batéri...'!F35</f>
        <v>0</v>
      </c>
      <c r="BA111" s="85">
        <f>'SO 10 - Olympijská batéri...'!F36</f>
        <v>0</v>
      </c>
      <c r="BB111" s="85">
        <f>'SO 10 - Olympijská batéri...'!F37</f>
        <v>0</v>
      </c>
      <c r="BC111" s="85">
        <f>'SO 10 - Olympijská batéri...'!F38</f>
        <v>0</v>
      </c>
      <c r="BD111" s="87">
        <f>'SO 10 - Olympijská batéri...'!F39</f>
        <v>0</v>
      </c>
      <c r="BT111" s="21" t="s">
        <v>83</v>
      </c>
      <c r="BV111" s="21" t="s">
        <v>72</v>
      </c>
      <c r="BW111" s="21" t="s">
        <v>127</v>
      </c>
      <c r="BX111" s="21" t="s">
        <v>78</v>
      </c>
      <c r="CL111" s="21" t="s">
        <v>1</v>
      </c>
    </row>
    <row r="112" spans="1:90" s="3" customFormat="1" ht="16.5" customHeight="1">
      <c r="A112" s="82" t="s">
        <v>79</v>
      </c>
      <c r="B112" s="47"/>
      <c r="C112" s="9"/>
      <c r="D112" s="9"/>
      <c r="E112" s="174" t="s">
        <v>128</v>
      </c>
      <c r="F112" s="174"/>
      <c r="G112" s="174"/>
      <c r="H112" s="174"/>
      <c r="I112" s="174"/>
      <c r="J112" s="9"/>
      <c r="K112" s="174" t="s">
        <v>129</v>
      </c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81">
        <f>'SO 11 - Sklad'!J32</f>
        <v>0</v>
      </c>
      <c r="AH112" s="182"/>
      <c r="AI112" s="182"/>
      <c r="AJ112" s="182"/>
      <c r="AK112" s="182"/>
      <c r="AL112" s="182"/>
      <c r="AM112" s="182"/>
      <c r="AN112" s="181">
        <f t="shared" si="0"/>
        <v>0</v>
      </c>
      <c r="AO112" s="182"/>
      <c r="AP112" s="182"/>
      <c r="AQ112" s="83" t="s">
        <v>82</v>
      </c>
      <c r="AR112" s="47"/>
      <c r="AS112" s="84">
        <v>0</v>
      </c>
      <c r="AT112" s="85">
        <f t="shared" si="1"/>
        <v>0</v>
      </c>
      <c r="AU112" s="86">
        <f>'SO 11 - Sklad'!P141</f>
        <v>0</v>
      </c>
      <c r="AV112" s="85">
        <f>'SO 11 - Sklad'!J35</f>
        <v>0</v>
      </c>
      <c r="AW112" s="85">
        <f>'SO 11 - Sklad'!J36</f>
        <v>0</v>
      </c>
      <c r="AX112" s="85">
        <f>'SO 11 - Sklad'!J37</f>
        <v>0</v>
      </c>
      <c r="AY112" s="85">
        <f>'SO 11 - Sklad'!J38</f>
        <v>0</v>
      </c>
      <c r="AZ112" s="85">
        <f>'SO 11 - Sklad'!F35</f>
        <v>0</v>
      </c>
      <c r="BA112" s="85">
        <f>'SO 11 - Sklad'!F36</f>
        <v>0</v>
      </c>
      <c r="BB112" s="85">
        <f>'SO 11 - Sklad'!F37</f>
        <v>0</v>
      </c>
      <c r="BC112" s="85">
        <f>'SO 11 - Sklad'!F38</f>
        <v>0</v>
      </c>
      <c r="BD112" s="87">
        <f>'SO 11 - Sklad'!F39</f>
        <v>0</v>
      </c>
      <c r="BT112" s="21" t="s">
        <v>83</v>
      </c>
      <c r="BV112" s="21" t="s">
        <v>72</v>
      </c>
      <c r="BW112" s="21" t="s">
        <v>130</v>
      </c>
      <c r="BX112" s="21" t="s">
        <v>78</v>
      </c>
      <c r="CL112" s="21" t="s">
        <v>1</v>
      </c>
    </row>
    <row r="113" spans="1:90" s="3" customFormat="1" ht="16.5" customHeight="1">
      <c r="A113" s="82" t="s">
        <v>79</v>
      </c>
      <c r="B113" s="47"/>
      <c r="C113" s="9"/>
      <c r="D113" s="9"/>
      <c r="E113" s="174" t="s">
        <v>131</v>
      </c>
      <c r="F113" s="174"/>
      <c r="G113" s="174"/>
      <c r="H113" s="174"/>
      <c r="I113" s="174"/>
      <c r="J113" s="9"/>
      <c r="K113" s="174" t="s">
        <v>110</v>
      </c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81">
        <f>'SO 12 - Gulové strelište'!J32</f>
        <v>0</v>
      </c>
      <c r="AH113" s="182"/>
      <c r="AI113" s="182"/>
      <c r="AJ113" s="182"/>
      <c r="AK113" s="182"/>
      <c r="AL113" s="182"/>
      <c r="AM113" s="182"/>
      <c r="AN113" s="181">
        <f t="shared" si="0"/>
        <v>0</v>
      </c>
      <c r="AO113" s="182"/>
      <c r="AP113" s="182"/>
      <c r="AQ113" s="83" t="s">
        <v>82</v>
      </c>
      <c r="AR113" s="47"/>
      <c r="AS113" s="88">
        <v>0</v>
      </c>
      <c r="AT113" s="89">
        <f t="shared" si="1"/>
        <v>0</v>
      </c>
      <c r="AU113" s="90">
        <f>'SO 12 - Gulové strelište'!P134</f>
        <v>0</v>
      </c>
      <c r="AV113" s="89">
        <f>'SO 12 - Gulové strelište'!J35</f>
        <v>0</v>
      </c>
      <c r="AW113" s="89">
        <f>'SO 12 - Gulové strelište'!J36</f>
        <v>0</v>
      </c>
      <c r="AX113" s="89">
        <f>'SO 12 - Gulové strelište'!J37</f>
        <v>0</v>
      </c>
      <c r="AY113" s="89">
        <f>'SO 12 - Gulové strelište'!J38</f>
        <v>0</v>
      </c>
      <c r="AZ113" s="89">
        <f>'SO 12 - Gulové strelište'!F35</f>
        <v>0</v>
      </c>
      <c r="BA113" s="89">
        <f>'SO 12 - Gulové strelište'!F36</f>
        <v>0</v>
      </c>
      <c r="BB113" s="89">
        <f>'SO 12 - Gulové strelište'!F37</f>
        <v>0</v>
      </c>
      <c r="BC113" s="89">
        <f>'SO 12 - Gulové strelište'!F38</f>
        <v>0</v>
      </c>
      <c r="BD113" s="91">
        <f>'SO 12 - Gulové strelište'!F39</f>
        <v>0</v>
      </c>
      <c r="BT113" s="21" t="s">
        <v>83</v>
      </c>
      <c r="BV113" s="21" t="s">
        <v>72</v>
      </c>
      <c r="BW113" s="21" t="s">
        <v>132</v>
      </c>
      <c r="BX113" s="21" t="s">
        <v>78</v>
      </c>
      <c r="CL113" s="21" t="s">
        <v>1</v>
      </c>
    </row>
    <row r="114" spans="1:90" s="1" customFormat="1" ht="30" customHeight="1">
      <c r="B114" s="28"/>
      <c r="AR114" s="28"/>
    </row>
    <row r="115" spans="1:90" s="1" customFormat="1" ht="7" customHeight="1">
      <c r="B115" s="4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28"/>
    </row>
  </sheetData>
  <mergeCells count="114">
    <mergeCell ref="AN109:AP109"/>
    <mergeCell ref="AG109:AM109"/>
    <mergeCell ref="AN110:AP110"/>
    <mergeCell ref="AG110:AM110"/>
    <mergeCell ref="AN111:AP111"/>
    <mergeCell ref="AG111:AM111"/>
    <mergeCell ref="AN112:AP112"/>
    <mergeCell ref="AG112:AM112"/>
    <mergeCell ref="AN113:AP113"/>
    <mergeCell ref="AG113:AM113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94:AP94"/>
    <mergeCell ref="AK35:AO35"/>
    <mergeCell ref="X35:AB35"/>
    <mergeCell ref="AR2:BE2"/>
    <mergeCell ref="AG97:AM97"/>
    <mergeCell ref="AG103:AM103"/>
    <mergeCell ref="AG102:AM102"/>
    <mergeCell ref="AG92:AM92"/>
    <mergeCell ref="AG101:AM101"/>
    <mergeCell ref="AG100:AM100"/>
    <mergeCell ref="AG95:AM95"/>
    <mergeCell ref="AG96:AM96"/>
    <mergeCell ref="AG99:AM99"/>
    <mergeCell ref="AG98:AM98"/>
    <mergeCell ref="AM90:AP90"/>
    <mergeCell ref="AM89:AP89"/>
    <mergeCell ref="AM87:AN87"/>
    <mergeCell ref="AN99:AP99"/>
    <mergeCell ref="AN97:AP97"/>
    <mergeCell ref="AN98:AP98"/>
    <mergeCell ref="AN101:AP101"/>
    <mergeCell ref="AN102:AP102"/>
    <mergeCell ref="AN95:AP95"/>
    <mergeCell ref="AN92:AP92"/>
    <mergeCell ref="AN96:AP96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E109:I109"/>
    <mergeCell ref="K109:AF109"/>
    <mergeCell ref="E110:I110"/>
    <mergeCell ref="K110:AF110"/>
    <mergeCell ref="E111:I111"/>
    <mergeCell ref="K111:AF111"/>
    <mergeCell ref="E112:I112"/>
    <mergeCell ref="K112:AF112"/>
    <mergeCell ref="E113:I113"/>
    <mergeCell ref="K113:AF113"/>
    <mergeCell ref="L85:AO85"/>
    <mergeCell ref="L104:AF104"/>
    <mergeCell ref="E105:I105"/>
    <mergeCell ref="K105:AF105"/>
    <mergeCell ref="E106:I106"/>
    <mergeCell ref="K106:AF106"/>
    <mergeCell ref="E107:I107"/>
    <mergeCell ref="K107:AF107"/>
    <mergeCell ref="E108:I108"/>
    <mergeCell ref="K108:AF108"/>
    <mergeCell ref="AG94:AM94"/>
    <mergeCell ref="AG104:AM104"/>
    <mergeCell ref="AN103:AP103"/>
    <mergeCell ref="AN104:AP104"/>
    <mergeCell ref="AN100:AP100"/>
    <mergeCell ref="C92:G92"/>
    <mergeCell ref="D95:H95"/>
    <mergeCell ref="E97:I97"/>
    <mergeCell ref="E96:I96"/>
    <mergeCell ref="F104:J104"/>
    <mergeCell ref="F103:J103"/>
    <mergeCell ref="F102:J102"/>
    <mergeCell ref="F98:J98"/>
    <mergeCell ref="F101:J101"/>
    <mergeCell ref="L102:AF102"/>
    <mergeCell ref="L103:AF103"/>
    <mergeCell ref="L98:AF98"/>
    <mergeCell ref="F100:J100"/>
    <mergeCell ref="F99:J99"/>
    <mergeCell ref="I92:AF92"/>
    <mergeCell ref="J95:AF95"/>
    <mergeCell ref="K97:AF97"/>
    <mergeCell ref="K96:AF96"/>
    <mergeCell ref="L99:AF99"/>
    <mergeCell ref="L100:AF100"/>
    <mergeCell ref="L101:AF101"/>
  </mergeCells>
  <hyperlinks>
    <hyperlink ref="A96" location="'SO 01 - Budova strelnice'!C2" display="/" xr:uid="{00000000-0004-0000-0000-000000000000}"/>
    <hyperlink ref="A98" location="'01 - Stavebná časť'!C2" display="/" xr:uid="{00000000-0004-0000-0000-000001000000}"/>
    <hyperlink ref="A99" location="'02 - ZTI'!C2" display="/" xr:uid="{00000000-0004-0000-0000-000002000000}"/>
    <hyperlink ref="A100" location="'03 - VZT'!C2" display="/" xr:uid="{00000000-0004-0000-0000-000003000000}"/>
    <hyperlink ref="A101" location="'04 - UK a CHLAD'!C2" display="/" xr:uid="{00000000-0004-0000-0000-000004000000}"/>
    <hyperlink ref="A102" location="'05 - Elektro'!C2" display="/" xr:uid="{00000000-0004-0000-0000-000005000000}"/>
    <hyperlink ref="A103" location="'06 - MaR'!C2" display="/" xr:uid="{00000000-0004-0000-0000-000006000000}"/>
    <hyperlink ref="A104" location="'07 - sportova technologia'!C2" display="/" xr:uid="{00000000-0004-0000-0000-000007000000}"/>
    <hyperlink ref="A105" location="'SO 03 - Gulové strelište'!C2" display="/" xr:uid="{00000000-0004-0000-0000-000008000000}"/>
    <hyperlink ref="A106" location="'SO 04 - Ochranný val'!C2" display="/" xr:uid="{00000000-0004-0000-0000-000009000000}"/>
    <hyperlink ref="A107" location="'SO 05, 06 - Kombinovaná s...'!C2" display="/" xr:uid="{00000000-0004-0000-0000-00000A000000}"/>
    <hyperlink ref="A108" location="'SO 07 - Šatne a sociálne ...'!C2" display="/" xr:uid="{00000000-0004-0000-0000-00000B000000}"/>
    <hyperlink ref="A109" location="'SO 08 - Šatne a sociálne ...'!C2" display="/" xr:uid="{00000000-0004-0000-0000-00000C000000}"/>
    <hyperlink ref="A110" location="'SO 09 - Olympijská batéri...'!C2" display="/" xr:uid="{00000000-0004-0000-0000-00000D000000}"/>
    <hyperlink ref="A111" location="'SO 10 - Olympijská batéri...'!C2" display="/" xr:uid="{00000000-0004-0000-0000-00000E000000}"/>
    <hyperlink ref="A112" location="'SO 11 - Sklad'!C2" display="/" xr:uid="{00000000-0004-0000-0000-00000F000000}"/>
    <hyperlink ref="A113" location="'SO 12 - Gulové strelište'!C2" display="/" xr:uid="{00000000-0004-0000-0000-00001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270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111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1516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ROUND(J139,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ROUND((SUM(BE139:BE269)),  2)</f>
        <v>0</v>
      </c>
      <c r="G35" s="96"/>
      <c r="H35" s="96"/>
      <c r="I35" s="97">
        <v>0.23</v>
      </c>
      <c r="J35" s="95">
        <f>ROUND(((SUM(BE139:BE269))*I35),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ROUND((SUM(BF139:BF269)),  2)</f>
        <v>0</v>
      </c>
      <c r="I36" s="98">
        <v>0.23</v>
      </c>
      <c r="J36" s="85">
        <f>ROUND(((SUM(BF139:BF269))*I36),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ROUND((SUM(BG139:BG269)),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ROUND((SUM(BH139:BH269)),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ROUND((SUM(BI139:BI269)),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03 - Gulové strelište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J139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J140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J141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J159</f>
        <v>0</v>
      </c>
      <c r="L101" s="114"/>
    </row>
    <row r="102" spans="2:47" s="9" customFormat="1" ht="20" customHeight="1">
      <c r="B102" s="114"/>
      <c r="D102" s="115" t="s">
        <v>150</v>
      </c>
      <c r="E102" s="116"/>
      <c r="F102" s="116"/>
      <c r="G102" s="116"/>
      <c r="H102" s="116"/>
      <c r="I102" s="116"/>
      <c r="J102" s="117">
        <f>J176</f>
        <v>0</v>
      </c>
      <c r="L102" s="114"/>
    </row>
    <row r="103" spans="2:47" s="9" customFormat="1" ht="20" customHeight="1">
      <c r="B103" s="114"/>
      <c r="D103" s="115" t="s">
        <v>152</v>
      </c>
      <c r="E103" s="116"/>
      <c r="F103" s="116"/>
      <c r="G103" s="116"/>
      <c r="H103" s="116"/>
      <c r="I103" s="116"/>
      <c r="J103" s="117">
        <f>J181</f>
        <v>0</v>
      </c>
      <c r="L103" s="114"/>
    </row>
    <row r="104" spans="2:47" s="9" customFormat="1" ht="20" customHeight="1">
      <c r="B104" s="114"/>
      <c r="D104" s="115" t="s">
        <v>153</v>
      </c>
      <c r="E104" s="116"/>
      <c r="F104" s="116"/>
      <c r="G104" s="116"/>
      <c r="H104" s="116"/>
      <c r="I104" s="116"/>
      <c r="J104" s="117">
        <f>J208</f>
        <v>0</v>
      </c>
      <c r="L104" s="114"/>
    </row>
    <row r="105" spans="2:47" s="9" customFormat="1" ht="20" customHeight="1">
      <c r="B105" s="114"/>
      <c r="D105" s="115" t="s">
        <v>1517</v>
      </c>
      <c r="E105" s="116"/>
      <c r="F105" s="116"/>
      <c r="G105" s="116"/>
      <c r="H105" s="116"/>
      <c r="I105" s="116"/>
      <c r="J105" s="117">
        <f>J210</f>
        <v>0</v>
      </c>
      <c r="L105" s="114"/>
    </row>
    <row r="106" spans="2:47" s="8" customFormat="1" ht="25" customHeight="1">
      <c r="B106" s="110"/>
      <c r="D106" s="111" t="s">
        <v>154</v>
      </c>
      <c r="E106" s="112"/>
      <c r="F106" s="112"/>
      <c r="G106" s="112"/>
      <c r="H106" s="112"/>
      <c r="I106" s="112"/>
      <c r="J106" s="113">
        <f>J212</f>
        <v>0</v>
      </c>
      <c r="L106" s="110"/>
    </row>
    <row r="107" spans="2:47" s="9" customFormat="1" ht="20" customHeight="1">
      <c r="B107" s="114"/>
      <c r="D107" s="115" t="s">
        <v>156</v>
      </c>
      <c r="E107" s="116"/>
      <c r="F107" s="116"/>
      <c r="G107" s="116"/>
      <c r="H107" s="116"/>
      <c r="I107" s="116"/>
      <c r="J107" s="117">
        <f>J213</f>
        <v>0</v>
      </c>
      <c r="L107" s="114"/>
    </row>
    <row r="108" spans="2:47" s="9" customFormat="1" ht="20" customHeight="1">
      <c r="B108" s="114"/>
      <c r="D108" s="115" t="s">
        <v>1518</v>
      </c>
      <c r="E108" s="116"/>
      <c r="F108" s="116"/>
      <c r="G108" s="116"/>
      <c r="H108" s="116"/>
      <c r="I108" s="116"/>
      <c r="J108" s="117">
        <f>J215</f>
        <v>0</v>
      </c>
      <c r="L108" s="114"/>
    </row>
    <row r="109" spans="2:47" s="9" customFormat="1" ht="20" customHeight="1">
      <c r="B109" s="114"/>
      <c r="D109" s="115" t="s">
        <v>1519</v>
      </c>
      <c r="E109" s="116"/>
      <c r="F109" s="116"/>
      <c r="G109" s="116"/>
      <c r="H109" s="116"/>
      <c r="I109" s="116"/>
      <c r="J109" s="117">
        <f>J218</f>
        <v>0</v>
      </c>
      <c r="L109" s="114"/>
    </row>
    <row r="110" spans="2:47" s="9" customFormat="1" ht="20" customHeight="1">
      <c r="B110" s="114"/>
      <c r="D110" s="115" t="s">
        <v>160</v>
      </c>
      <c r="E110" s="116"/>
      <c r="F110" s="116"/>
      <c r="G110" s="116"/>
      <c r="H110" s="116"/>
      <c r="I110" s="116"/>
      <c r="J110" s="117">
        <f>J221</f>
        <v>0</v>
      </c>
      <c r="L110" s="114"/>
    </row>
    <row r="111" spans="2:47" s="9" customFormat="1" ht="20" customHeight="1">
      <c r="B111" s="114"/>
      <c r="D111" s="115" t="s">
        <v>161</v>
      </c>
      <c r="E111" s="116"/>
      <c r="F111" s="116"/>
      <c r="G111" s="116"/>
      <c r="H111" s="116"/>
      <c r="I111" s="116"/>
      <c r="J111" s="117">
        <f>J227</f>
        <v>0</v>
      </c>
      <c r="L111" s="114"/>
    </row>
    <row r="112" spans="2:47" s="9" customFormat="1" ht="20" customHeight="1">
      <c r="B112" s="114"/>
      <c r="D112" s="115" t="s">
        <v>162</v>
      </c>
      <c r="E112" s="116"/>
      <c r="F112" s="116"/>
      <c r="G112" s="116"/>
      <c r="H112" s="116"/>
      <c r="I112" s="116"/>
      <c r="J112" s="117">
        <f>J235</f>
        <v>0</v>
      </c>
      <c r="L112" s="114"/>
    </row>
    <row r="113" spans="2:12" s="9" customFormat="1" ht="20" customHeight="1">
      <c r="B113" s="114"/>
      <c r="D113" s="115" t="s">
        <v>1520</v>
      </c>
      <c r="E113" s="116"/>
      <c r="F113" s="116"/>
      <c r="G113" s="116"/>
      <c r="H113" s="116"/>
      <c r="I113" s="116"/>
      <c r="J113" s="117">
        <f>J252</f>
        <v>0</v>
      </c>
      <c r="L113" s="114"/>
    </row>
    <row r="114" spans="2:12" s="9" customFormat="1" ht="20" customHeight="1">
      <c r="B114" s="114"/>
      <c r="D114" s="115" t="s">
        <v>835</v>
      </c>
      <c r="E114" s="116"/>
      <c r="F114" s="116"/>
      <c r="G114" s="116"/>
      <c r="H114" s="116"/>
      <c r="I114" s="116"/>
      <c r="J114" s="117">
        <f>J255</f>
        <v>0</v>
      </c>
      <c r="L114" s="114"/>
    </row>
    <row r="115" spans="2:12" s="8" customFormat="1" ht="25" customHeight="1">
      <c r="B115" s="110"/>
      <c r="D115" s="111" t="s">
        <v>168</v>
      </c>
      <c r="E115" s="112"/>
      <c r="F115" s="112"/>
      <c r="G115" s="112"/>
      <c r="H115" s="112"/>
      <c r="I115" s="112"/>
      <c r="J115" s="113">
        <f>J261</f>
        <v>0</v>
      </c>
      <c r="L115" s="110"/>
    </row>
    <row r="116" spans="2:12" s="9" customFormat="1" ht="20" customHeight="1">
      <c r="B116" s="114"/>
      <c r="D116" s="115" t="s">
        <v>1521</v>
      </c>
      <c r="E116" s="116"/>
      <c r="F116" s="116"/>
      <c r="G116" s="116"/>
      <c r="H116" s="116"/>
      <c r="I116" s="116"/>
      <c r="J116" s="117">
        <f>J262</f>
        <v>0</v>
      </c>
      <c r="L116" s="114"/>
    </row>
    <row r="117" spans="2:12" s="8" customFormat="1" ht="25" customHeight="1">
      <c r="B117" s="110"/>
      <c r="D117" s="111" t="s">
        <v>170</v>
      </c>
      <c r="E117" s="112"/>
      <c r="F117" s="112"/>
      <c r="G117" s="112"/>
      <c r="H117" s="112"/>
      <c r="I117" s="112"/>
      <c r="J117" s="113">
        <f>J265</f>
        <v>0</v>
      </c>
      <c r="L117" s="110"/>
    </row>
    <row r="118" spans="2:12" s="1" customFormat="1" ht="21.75" customHeight="1">
      <c r="B118" s="28"/>
      <c r="L118" s="28"/>
    </row>
    <row r="119" spans="2:12" s="1" customFormat="1" ht="7" customHeight="1">
      <c r="B119" s="43"/>
      <c r="C119" s="44"/>
      <c r="D119" s="44"/>
      <c r="E119" s="44"/>
      <c r="F119" s="44"/>
      <c r="G119" s="44"/>
      <c r="H119" s="44"/>
      <c r="I119" s="44"/>
      <c r="J119" s="44"/>
      <c r="K119" s="44"/>
      <c r="L119" s="28"/>
    </row>
    <row r="123" spans="2:12" s="1" customFormat="1" ht="7" customHeight="1">
      <c r="B123" s="45"/>
      <c r="C123" s="46"/>
      <c r="D123" s="46"/>
      <c r="E123" s="46"/>
      <c r="F123" s="46"/>
      <c r="G123" s="46"/>
      <c r="H123" s="46"/>
      <c r="I123" s="46"/>
      <c r="J123" s="46"/>
      <c r="K123" s="46"/>
      <c r="L123" s="28"/>
    </row>
    <row r="124" spans="2:12" s="1" customFormat="1" ht="25" customHeight="1">
      <c r="B124" s="28"/>
      <c r="C124" s="17" t="s">
        <v>171</v>
      </c>
      <c r="L124" s="28"/>
    </row>
    <row r="125" spans="2:12" s="1" customFormat="1" ht="7" customHeight="1">
      <c r="B125" s="28"/>
      <c r="L125" s="28"/>
    </row>
    <row r="126" spans="2:12" s="1" customFormat="1" ht="12" customHeight="1">
      <c r="B126" s="28"/>
      <c r="C126" s="23" t="s">
        <v>14</v>
      </c>
      <c r="L126" s="28"/>
    </row>
    <row r="127" spans="2:12" s="1" customFormat="1" ht="16.5" customHeight="1">
      <c r="B127" s="28"/>
      <c r="E127" s="222" t="str">
        <f>E7</f>
        <v>Strelnica Štrky</v>
      </c>
      <c r="F127" s="223"/>
      <c r="G127" s="223"/>
      <c r="H127" s="223"/>
      <c r="L127" s="28"/>
    </row>
    <row r="128" spans="2:12" ht="12" customHeight="1">
      <c r="B128" s="16"/>
      <c r="C128" s="23" t="s">
        <v>134</v>
      </c>
      <c r="L128" s="16"/>
    </row>
    <row r="129" spans="2:65" s="1" customFormat="1" ht="16.5" customHeight="1">
      <c r="B129" s="28"/>
      <c r="E129" s="222" t="s">
        <v>135</v>
      </c>
      <c r="F129" s="221"/>
      <c r="G129" s="221"/>
      <c r="H129" s="221"/>
      <c r="L129" s="28"/>
    </row>
    <row r="130" spans="2:65" s="1" customFormat="1" ht="12" customHeight="1">
      <c r="B130" s="28"/>
      <c r="C130" s="23" t="s">
        <v>136</v>
      </c>
      <c r="L130" s="28"/>
    </row>
    <row r="131" spans="2:65" s="1" customFormat="1" ht="16.5" customHeight="1">
      <c r="B131" s="28"/>
      <c r="E131" s="178" t="str">
        <f>E11</f>
        <v>SO 03 - Gulové strelište</v>
      </c>
      <c r="F131" s="221"/>
      <c r="G131" s="221"/>
      <c r="H131" s="221"/>
      <c r="L131" s="28"/>
    </row>
    <row r="132" spans="2:65" s="1" customFormat="1" ht="7" customHeight="1">
      <c r="B132" s="28"/>
      <c r="L132" s="28"/>
    </row>
    <row r="133" spans="2:65" s="1" customFormat="1" ht="12" customHeight="1">
      <c r="B133" s="28"/>
      <c r="C133" s="23" t="s">
        <v>18</v>
      </c>
      <c r="F133" s="21" t="str">
        <f>F14</f>
        <v>Trnava</v>
      </c>
      <c r="I133" s="23" t="s">
        <v>20</v>
      </c>
      <c r="J133" s="51">
        <f>IF(J14="","",J14)</f>
        <v>46034</v>
      </c>
      <c r="L133" s="28"/>
    </row>
    <row r="134" spans="2:65" s="1" customFormat="1" ht="7" customHeight="1">
      <c r="B134" s="28"/>
      <c r="L134" s="28"/>
    </row>
    <row r="135" spans="2:65" s="1" customFormat="1" ht="15.25" customHeight="1">
      <c r="B135" s="28"/>
      <c r="C135" s="23" t="s">
        <v>21</v>
      </c>
      <c r="F135" s="21" t="str">
        <f>E17</f>
        <v>Strelecké centrum Trnava o.z.</v>
      </c>
      <c r="I135" s="23" t="s">
        <v>26</v>
      </c>
      <c r="J135" s="26" t="str">
        <f>E23</f>
        <v>Ing. Gábor Csiba</v>
      </c>
      <c r="L135" s="28"/>
    </row>
    <row r="136" spans="2:65" s="1" customFormat="1" ht="15.25" customHeight="1">
      <c r="B136" s="28"/>
      <c r="C136" s="23" t="s">
        <v>24</v>
      </c>
      <c r="F136" s="21" t="str">
        <f>IF(E20="","",E20)</f>
        <v>Vyplň údaj</v>
      </c>
      <c r="I136" s="23" t="s">
        <v>28</v>
      </c>
      <c r="J136" s="26" t="str">
        <f>E26</f>
        <v xml:space="preserve"> </v>
      </c>
      <c r="L136" s="28"/>
    </row>
    <row r="137" spans="2:65" s="1" customFormat="1" ht="10.25" customHeight="1">
      <c r="B137" s="28"/>
      <c r="L137" s="28"/>
    </row>
    <row r="138" spans="2:65" s="10" customFormat="1" ht="29.25" customHeight="1">
      <c r="B138" s="118"/>
      <c r="C138" s="119" t="s">
        <v>172</v>
      </c>
      <c r="D138" s="120" t="s">
        <v>55</v>
      </c>
      <c r="E138" s="120" t="s">
        <v>51</v>
      </c>
      <c r="F138" s="120" t="s">
        <v>52</v>
      </c>
      <c r="G138" s="120" t="s">
        <v>173</v>
      </c>
      <c r="H138" s="120" t="s">
        <v>174</v>
      </c>
      <c r="I138" s="120" t="s">
        <v>175</v>
      </c>
      <c r="J138" s="121" t="s">
        <v>143</v>
      </c>
      <c r="K138" s="122" t="s">
        <v>176</v>
      </c>
      <c r="L138" s="118"/>
      <c r="M138" s="58" t="s">
        <v>1</v>
      </c>
      <c r="N138" s="59" t="s">
        <v>34</v>
      </c>
      <c r="O138" s="59" t="s">
        <v>177</v>
      </c>
      <c r="P138" s="59" t="s">
        <v>178</v>
      </c>
      <c r="Q138" s="59" t="s">
        <v>179</v>
      </c>
      <c r="R138" s="59" t="s">
        <v>180</v>
      </c>
      <c r="S138" s="59" t="s">
        <v>181</v>
      </c>
      <c r="T138" s="60" t="s">
        <v>182</v>
      </c>
    </row>
    <row r="139" spans="2:65" s="1" customFormat="1" ht="23" customHeight="1">
      <c r="B139" s="28"/>
      <c r="C139" s="63" t="s">
        <v>144</v>
      </c>
      <c r="J139" s="123">
        <f>BK139</f>
        <v>0</v>
      </c>
      <c r="L139" s="28"/>
      <c r="M139" s="61"/>
      <c r="N139" s="52"/>
      <c r="O139" s="52"/>
      <c r="P139" s="124">
        <f>P140+P212+P261+P265</f>
        <v>0</v>
      </c>
      <c r="Q139" s="52"/>
      <c r="R139" s="124">
        <f>R140+R212+R261+R265</f>
        <v>363.48153136808003</v>
      </c>
      <c r="S139" s="52"/>
      <c r="T139" s="125">
        <f>T140+T212+T261+T265</f>
        <v>326.442927</v>
      </c>
      <c r="AT139" s="13" t="s">
        <v>69</v>
      </c>
      <c r="AU139" s="13" t="s">
        <v>145</v>
      </c>
      <c r="BK139" s="126">
        <f>BK140+BK212+BK261+BK265</f>
        <v>0</v>
      </c>
    </row>
    <row r="140" spans="2:65" s="11" customFormat="1" ht="26" customHeight="1">
      <c r="B140" s="127"/>
      <c r="D140" s="128" t="s">
        <v>69</v>
      </c>
      <c r="E140" s="129" t="s">
        <v>183</v>
      </c>
      <c r="F140" s="129" t="s">
        <v>184</v>
      </c>
      <c r="I140" s="130"/>
      <c r="J140" s="131">
        <f>BK140</f>
        <v>0</v>
      </c>
      <c r="L140" s="127"/>
      <c r="M140" s="132"/>
      <c r="P140" s="133">
        <f>P141+P159+P176+P181+P208+P210</f>
        <v>0</v>
      </c>
      <c r="R140" s="133">
        <f>R141+R159+R176+R181+R208+R210</f>
        <v>271.05150757000001</v>
      </c>
      <c r="T140" s="134">
        <f>T141+T159+T176+T181+T208+T210</f>
        <v>325.628175</v>
      </c>
      <c r="AR140" s="128" t="s">
        <v>77</v>
      </c>
      <c r="AT140" s="135" t="s">
        <v>69</v>
      </c>
      <c r="AU140" s="135" t="s">
        <v>70</v>
      </c>
      <c r="AY140" s="128" t="s">
        <v>185</v>
      </c>
      <c r="BK140" s="136">
        <f>BK141+BK159+BK176+BK181+BK208+BK210</f>
        <v>0</v>
      </c>
    </row>
    <row r="141" spans="2:65" s="11" customFormat="1" ht="23" customHeight="1">
      <c r="B141" s="127"/>
      <c r="D141" s="128" t="s">
        <v>69</v>
      </c>
      <c r="E141" s="137" t="s">
        <v>77</v>
      </c>
      <c r="F141" s="137" t="s">
        <v>186</v>
      </c>
      <c r="I141" s="130"/>
      <c r="J141" s="138">
        <f>BK141</f>
        <v>0</v>
      </c>
      <c r="L141" s="127"/>
      <c r="M141" s="132"/>
      <c r="P141" s="133">
        <f>SUM(P142:P158)</f>
        <v>0</v>
      </c>
      <c r="R141" s="133">
        <f>SUM(R142:R158)</f>
        <v>0</v>
      </c>
      <c r="T141" s="134">
        <f>SUM(T142:T158)</f>
        <v>44.634239999999998</v>
      </c>
      <c r="AR141" s="128" t="s">
        <v>77</v>
      </c>
      <c r="AT141" s="135" t="s">
        <v>69</v>
      </c>
      <c r="AU141" s="135" t="s">
        <v>77</v>
      </c>
      <c r="AY141" s="128" t="s">
        <v>185</v>
      </c>
      <c r="BK141" s="136">
        <f>SUM(BK142:BK158)</f>
        <v>0</v>
      </c>
    </row>
    <row r="142" spans="2:65" s="1" customFormat="1" ht="33" customHeight="1">
      <c r="B142" s="139"/>
      <c r="C142" s="140" t="s">
        <v>77</v>
      </c>
      <c r="D142" s="140" t="s">
        <v>187</v>
      </c>
      <c r="E142" s="141" t="s">
        <v>1522</v>
      </c>
      <c r="F142" s="142" t="s">
        <v>1523</v>
      </c>
      <c r="G142" s="143" t="s">
        <v>190</v>
      </c>
      <c r="H142" s="144">
        <v>185.976</v>
      </c>
      <c r="I142" s="145"/>
      <c r="J142" s="146">
        <f t="shared" ref="J142:J158" si="0">ROUND(I142*H142,2)</f>
        <v>0</v>
      </c>
      <c r="K142" s="147"/>
      <c r="L142" s="28"/>
      <c r="M142" s="148" t="s">
        <v>1</v>
      </c>
      <c r="N142" s="149" t="s">
        <v>36</v>
      </c>
      <c r="P142" s="150">
        <f t="shared" ref="P142:P158" si="1">O142*H142</f>
        <v>0</v>
      </c>
      <c r="Q142" s="150">
        <v>0</v>
      </c>
      <c r="R142" s="150">
        <f t="shared" ref="R142:R158" si="2">Q142*H142</f>
        <v>0</v>
      </c>
      <c r="S142" s="150">
        <v>0.24</v>
      </c>
      <c r="T142" s="151">
        <f t="shared" ref="T142:T158" si="3">S142*H142</f>
        <v>44.634239999999998</v>
      </c>
      <c r="AR142" s="152" t="s">
        <v>191</v>
      </c>
      <c r="AT142" s="152" t="s">
        <v>187</v>
      </c>
      <c r="AU142" s="152" t="s">
        <v>83</v>
      </c>
      <c r="AY142" s="13" t="s">
        <v>185</v>
      </c>
      <c r="BE142" s="153">
        <f t="shared" ref="BE142:BE158" si="4">IF(N142="základná",J142,0)</f>
        <v>0</v>
      </c>
      <c r="BF142" s="153">
        <f t="shared" ref="BF142:BF158" si="5">IF(N142="znížená",J142,0)</f>
        <v>0</v>
      </c>
      <c r="BG142" s="153">
        <f t="shared" ref="BG142:BG158" si="6">IF(N142="zákl. prenesená",J142,0)</f>
        <v>0</v>
      </c>
      <c r="BH142" s="153">
        <f t="shared" ref="BH142:BH158" si="7">IF(N142="zníž. prenesená",J142,0)</f>
        <v>0</v>
      </c>
      <c r="BI142" s="153">
        <f t="shared" ref="BI142:BI158" si="8">IF(N142="nulová",J142,0)</f>
        <v>0</v>
      </c>
      <c r="BJ142" s="13" t="s">
        <v>83</v>
      </c>
      <c r="BK142" s="153">
        <f t="shared" ref="BK142:BK158" si="9">ROUND(I142*H142,2)</f>
        <v>0</v>
      </c>
      <c r="BL142" s="13" t="s">
        <v>191</v>
      </c>
      <c r="BM142" s="152" t="s">
        <v>1524</v>
      </c>
    </row>
    <row r="143" spans="2:65" s="1" customFormat="1" ht="24.25" customHeight="1">
      <c r="B143" s="139"/>
      <c r="C143" s="140" t="s">
        <v>83</v>
      </c>
      <c r="D143" s="140" t="s">
        <v>187</v>
      </c>
      <c r="E143" s="141" t="s">
        <v>1525</v>
      </c>
      <c r="F143" s="142" t="s">
        <v>1526</v>
      </c>
      <c r="G143" s="143" t="s">
        <v>198</v>
      </c>
      <c r="H143" s="144">
        <v>37.799999999999997</v>
      </c>
      <c r="I143" s="145"/>
      <c r="J143" s="146">
        <f t="shared" si="0"/>
        <v>0</v>
      </c>
      <c r="K143" s="147"/>
      <c r="L143" s="28"/>
      <c r="M143" s="148" t="s">
        <v>1</v>
      </c>
      <c r="N143" s="149" t="s">
        <v>36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191</v>
      </c>
      <c r="AT143" s="152" t="s">
        <v>187</v>
      </c>
      <c r="AU143" s="152" t="s">
        <v>83</v>
      </c>
      <c r="AY143" s="13" t="s">
        <v>185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3" t="s">
        <v>83</v>
      </c>
      <c r="BK143" s="153">
        <f t="shared" si="9"/>
        <v>0</v>
      </c>
      <c r="BL143" s="13" t="s">
        <v>191</v>
      </c>
      <c r="BM143" s="152" t="s">
        <v>1527</v>
      </c>
    </row>
    <row r="144" spans="2:65" s="1" customFormat="1" ht="24.25" customHeight="1">
      <c r="B144" s="139"/>
      <c r="C144" s="140" t="s">
        <v>90</v>
      </c>
      <c r="D144" s="140" t="s">
        <v>187</v>
      </c>
      <c r="E144" s="141" t="s">
        <v>1528</v>
      </c>
      <c r="F144" s="142" t="s">
        <v>1529</v>
      </c>
      <c r="G144" s="143" t="s">
        <v>198</v>
      </c>
      <c r="H144" s="144">
        <v>12.6</v>
      </c>
      <c r="I144" s="145"/>
      <c r="J144" s="146">
        <f t="shared" si="0"/>
        <v>0</v>
      </c>
      <c r="K144" s="147"/>
      <c r="L144" s="28"/>
      <c r="M144" s="148" t="s">
        <v>1</v>
      </c>
      <c r="N144" s="149" t="s">
        <v>36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191</v>
      </c>
      <c r="AT144" s="152" t="s">
        <v>187</v>
      </c>
      <c r="AU144" s="152" t="s">
        <v>83</v>
      </c>
      <c r="AY144" s="13" t="s">
        <v>185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3" t="s">
        <v>83</v>
      </c>
      <c r="BK144" s="153">
        <f t="shared" si="9"/>
        <v>0</v>
      </c>
      <c r="BL144" s="13" t="s">
        <v>191</v>
      </c>
      <c r="BM144" s="152" t="s">
        <v>1530</v>
      </c>
    </row>
    <row r="145" spans="2:65" s="1" customFormat="1" ht="16.5" customHeight="1">
      <c r="B145" s="139"/>
      <c r="C145" s="140" t="s">
        <v>191</v>
      </c>
      <c r="D145" s="140" t="s">
        <v>187</v>
      </c>
      <c r="E145" s="141" t="s">
        <v>837</v>
      </c>
      <c r="F145" s="142" t="s">
        <v>838</v>
      </c>
      <c r="G145" s="143" t="s">
        <v>198</v>
      </c>
      <c r="H145" s="144">
        <v>7.8090000000000002</v>
      </c>
      <c r="I145" s="145"/>
      <c r="J145" s="146">
        <f t="shared" si="0"/>
        <v>0</v>
      </c>
      <c r="K145" s="147"/>
      <c r="L145" s="28"/>
      <c r="M145" s="148" t="s">
        <v>1</v>
      </c>
      <c r="N145" s="149" t="s">
        <v>36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3" t="s">
        <v>83</v>
      </c>
      <c r="BK145" s="153">
        <f t="shared" si="9"/>
        <v>0</v>
      </c>
      <c r="BL145" s="13" t="s">
        <v>191</v>
      </c>
      <c r="BM145" s="152" t="s">
        <v>1531</v>
      </c>
    </row>
    <row r="146" spans="2:65" s="1" customFormat="1" ht="21.75" customHeight="1">
      <c r="B146" s="139"/>
      <c r="C146" s="140" t="s">
        <v>203</v>
      </c>
      <c r="D146" s="140" t="s">
        <v>187</v>
      </c>
      <c r="E146" s="141" t="s">
        <v>1532</v>
      </c>
      <c r="F146" s="142" t="s">
        <v>1533</v>
      </c>
      <c r="G146" s="143" t="s">
        <v>198</v>
      </c>
      <c r="H146" s="144">
        <v>55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191</v>
      </c>
      <c r="BM146" s="152" t="s">
        <v>1534</v>
      </c>
    </row>
    <row r="147" spans="2:65" s="1" customFormat="1" ht="24.25" customHeight="1">
      <c r="B147" s="139"/>
      <c r="C147" s="140" t="s">
        <v>207</v>
      </c>
      <c r="D147" s="140" t="s">
        <v>187</v>
      </c>
      <c r="E147" s="141" t="s">
        <v>843</v>
      </c>
      <c r="F147" s="142" t="s">
        <v>844</v>
      </c>
      <c r="G147" s="143" t="s">
        <v>198</v>
      </c>
      <c r="H147" s="144">
        <v>16.5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1535</v>
      </c>
    </row>
    <row r="148" spans="2:65" s="1" customFormat="1" ht="21.75" customHeight="1">
      <c r="B148" s="139"/>
      <c r="C148" s="140" t="s">
        <v>211</v>
      </c>
      <c r="D148" s="140" t="s">
        <v>187</v>
      </c>
      <c r="E148" s="141" t="s">
        <v>846</v>
      </c>
      <c r="F148" s="142" t="s">
        <v>847</v>
      </c>
      <c r="G148" s="143" t="s">
        <v>198</v>
      </c>
      <c r="H148" s="144">
        <v>17.567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1536</v>
      </c>
    </row>
    <row r="149" spans="2:65" s="1" customFormat="1" ht="38" customHeight="1">
      <c r="B149" s="139"/>
      <c r="C149" s="140" t="s">
        <v>215</v>
      </c>
      <c r="D149" s="140" t="s">
        <v>187</v>
      </c>
      <c r="E149" s="141" t="s">
        <v>849</v>
      </c>
      <c r="F149" s="142" t="s">
        <v>850</v>
      </c>
      <c r="G149" s="143" t="s">
        <v>198</v>
      </c>
      <c r="H149" s="144">
        <v>5.27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1537</v>
      </c>
    </row>
    <row r="150" spans="2:65" s="1" customFormat="1" ht="16.5" customHeight="1">
      <c r="B150" s="139"/>
      <c r="C150" s="140" t="s">
        <v>219</v>
      </c>
      <c r="D150" s="140" t="s">
        <v>187</v>
      </c>
      <c r="E150" s="141" t="s">
        <v>1538</v>
      </c>
      <c r="F150" s="142" t="s">
        <v>1539</v>
      </c>
      <c r="G150" s="143" t="s">
        <v>198</v>
      </c>
      <c r="H150" s="144">
        <v>23.888000000000002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1540</v>
      </c>
    </row>
    <row r="151" spans="2:65" s="1" customFormat="1" ht="38" customHeight="1">
      <c r="B151" s="139"/>
      <c r="C151" s="140" t="s">
        <v>225</v>
      </c>
      <c r="D151" s="140" t="s">
        <v>187</v>
      </c>
      <c r="E151" s="141" t="s">
        <v>855</v>
      </c>
      <c r="F151" s="142" t="s">
        <v>856</v>
      </c>
      <c r="G151" s="143" t="s">
        <v>198</v>
      </c>
      <c r="H151" s="144">
        <v>7.1660000000000004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1541</v>
      </c>
    </row>
    <row r="152" spans="2:65" s="1" customFormat="1" ht="33" customHeight="1">
      <c r="B152" s="139"/>
      <c r="C152" s="140" t="s">
        <v>230</v>
      </c>
      <c r="D152" s="140" t="s">
        <v>187</v>
      </c>
      <c r="E152" s="141" t="s">
        <v>204</v>
      </c>
      <c r="F152" s="142" t="s">
        <v>205</v>
      </c>
      <c r="G152" s="143" t="s">
        <v>198</v>
      </c>
      <c r="H152" s="144">
        <v>41.924999999999997</v>
      </c>
      <c r="I152" s="145"/>
      <c r="J152" s="146">
        <f t="shared" si="0"/>
        <v>0</v>
      </c>
      <c r="K152" s="147"/>
      <c r="L152" s="28"/>
      <c r="M152" s="148" t="s">
        <v>1</v>
      </c>
      <c r="N152" s="149" t="s">
        <v>36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3" t="s">
        <v>83</v>
      </c>
      <c r="BK152" s="153">
        <f t="shared" si="9"/>
        <v>0</v>
      </c>
      <c r="BL152" s="13" t="s">
        <v>191</v>
      </c>
      <c r="BM152" s="152" t="s">
        <v>1542</v>
      </c>
    </row>
    <row r="153" spans="2:65" s="1" customFormat="1" ht="38" customHeight="1">
      <c r="B153" s="139"/>
      <c r="C153" s="140" t="s">
        <v>234</v>
      </c>
      <c r="D153" s="140" t="s">
        <v>187</v>
      </c>
      <c r="E153" s="141" t="s">
        <v>1543</v>
      </c>
      <c r="F153" s="142" t="s">
        <v>1544</v>
      </c>
      <c r="G153" s="143" t="s">
        <v>198</v>
      </c>
      <c r="H153" s="144">
        <v>142.06399999999999</v>
      </c>
      <c r="I153" s="145"/>
      <c r="J153" s="146">
        <f t="shared" si="0"/>
        <v>0</v>
      </c>
      <c r="K153" s="147"/>
      <c r="L153" s="28"/>
      <c r="M153" s="148" t="s">
        <v>1</v>
      </c>
      <c r="N153" s="149" t="s">
        <v>36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3" t="s">
        <v>83</v>
      </c>
      <c r="BK153" s="153">
        <f t="shared" si="9"/>
        <v>0</v>
      </c>
      <c r="BL153" s="13" t="s">
        <v>191</v>
      </c>
      <c r="BM153" s="152" t="s">
        <v>1545</v>
      </c>
    </row>
    <row r="154" spans="2:65" s="1" customFormat="1" ht="24.25" customHeight="1">
      <c r="B154" s="139"/>
      <c r="C154" s="140" t="s">
        <v>238</v>
      </c>
      <c r="D154" s="140" t="s">
        <v>187</v>
      </c>
      <c r="E154" s="141" t="s">
        <v>208</v>
      </c>
      <c r="F154" s="142" t="s">
        <v>209</v>
      </c>
      <c r="G154" s="143" t="s">
        <v>198</v>
      </c>
      <c r="H154" s="144">
        <v>142.06399999999999</v>
      </c>
      <c r="I154" s="145"/>
      <c r="J154" s="146">
        <f t="shared" si="0"/>
        <v>0</v>
      </c>
      <c r="K154" s="147"/>
      <c r="L154" s="28"/>
      <c r="M154" s="148" t="s">
        <v>1</v>
      </c>
      <c r="N154" s="149" t="s">
        <v>36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3" t="s">
        <v>83</v>
      </c>
      <c r="BK154" s="153">
        <f t="shared" si="9"/>
        <v>0</v>
      </c>
      <c r="BL154" s="13" t="s">
        <v>191</v>
      </c>
      <c r="BM154" s="152" t="s">
        <v>1546</v>
      </c>
    </row>
    <row r="155" spans="2:65" s="1" customFormat="1" ht="24.25" customHeight="1">
      <c r="B155" s="139"/>
      <c r="C155" s="140" t="s">
        <v>244</v>
      </c>
      <c r="D155" s="140" t="s">
        <v>187</v>
      </c>
      <c r="E155" s="141" t="s">
        <v>212</v>
      </c>
      <c r="F155" s="142" t="s">
        <v>213</v>
      </c>
      <c r="G155" s="143" t="s">
        <v>198</v>
      </c>
      <c r="H155" s="144">
        <v>142.06399999999999</v>
      </c>
      <c r="I155" s="145"/>
      <c r="J155" s="146">
        <f t="shared" si="0"/>
        <v>0</v>
      </c>
      <c r="K155" s="147"/>
      <c r="L155" s="28"/>
      <c r="M155" s="148" t="s">
        <v>1</v>
      </c>
      <c r="N155" s="149" t="s">
        <v>36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3" t="s">
        <v>83</v>
      </c>
      <c r="BK155" s="153">
        <f t="shared" si="9"/>
        <v>0</v>
      </c>
      <c r="BL155" s="13" t="s">
        <v>191</v>
      </c>
      <c r="BM155" s="152" t="s">
        <v>1547</v>
      </c>
    </row>
    <row r="156" spans="2:65" s="1" customFormat="1" ht="16.5" customHeight="1">
      <c r="B156" s="139"/>
      <c r="C156" s="140" t="s">
        <v>248</v>
      </c>
      <c r="D156" s="140" t="s">
        <v>187</v>
      </c>
      <c r="E156" s="141" t="s">
        <v>1548</v>
      </c>
      <c r="F156" s="142" t="s">
        <v>1549</v>
      </c>
      <c r="G156" s="143" t="s">
        <v>198</v>
      </c>
      <c r="H156" s="144">
        <v>41.924999999999997</v>
      </c>
      <c r="I156" s="145"/>
      <c r="J156" s="146">
        <f t="shared" si="0"/>
        <v>0</v>
      </c>
      <c r="K156" s="147"/>
      <c r="L156" s="28"/>
      <c r="M156" s="148" t="s">
        <v>1</v>
      </c>
      <c r="N156" s="149" t="s">
        <v>36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191</v>
      </c>
      <c r="AT156" s="152" t="s">
        <v>187</v>
      </c>
      <c r="AU156" s="152" t="s">
        <v>83</v>
      </c>
      <c r="AY156" s="13" t="s">
        <v>185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3" t="s">
        <v>83</v>
      </c>
      <c r="BK156" s="153">
        <f t="shared" si="9"/>
        <v>0</v>
      </c>
      <c r="BL156" s="13" t="s">
        <v>191</v>
      </c>
      <c r="BM156" s="152" t="s">
        <v>1550</v>
      </c>
    </row>
    <row r="157" spans="2:65" s="1" customFormat="1" ht="21.75" customHeight="1">
      <c r="B157" s="139"/>
      <c r="C157" s="140" t="s">
        <v>252</v>
      </c>
      <c r="D157" s="140" t="s">
        <v>187</v>
      </c>
      <c r="E157" s="141" t="s">
        <v>1551</v>
      </c>
      <c r="F157" s="142" t="s">
        <v>1552</v>
      </c>
      <c r="G157" s="143" t="s">
        <v>1553</v>
      </c>
      <c r="H157" s="144">
        <v>1</v>
      </c>
      <c r="I157" s="145"/>
      <c r="J157" s="146">
        <f t="shared" si="0"/>
        <v>0</v>
      </c>
      <c r="K157" s="147"/>
      <c r="L157" s="28"/>
      <c r="M157" s="148" t="s">
        <v>1</v>
      </c>
      <c r="N157" s="149" t="s">
        <v>36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191</v>
      </c>
      <c r="AT157" s="152" t="s">
        <v>187</v>
      </c>
      <c r="AU157" s="152" t="s">
        <v>83</v>
      </c>
      <c r="AY157" s="13" t="s">
        <v>185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3" t="s">
        <v>83</v>
      </c>
      <c r="BK157" s="153">
        <f t="shared" si="9"/>
        <v>0</v>
      </c>
      <c r="BL157" s="13" t="s">
        <v>191</v>
      </c>
      <c r="BM157" s="152" t="s">
        <v>1554</v>
      </c>
    </row>
    <row r="158" spans="2:65" s="1" customFormat="1" ht="21.75" customHeight="1">
      <c r="B158" s="139"/>
      <c r="C158" s="140" t="s">
        <v>257</v>
      </c>
      <c r="D158" s="140" t="s">
        <v>187</v>
      </c>
      <c r="E158" s="141" t="s">
        <v>1555</v>
      </c>
      <c r="F158" s="142" t="s">
        <v>1556</v>
      </c>
      <c r="G158" s="143" t="s">
        <v>190</v>
      </c>
      <c r="H158" s="144">
        <v>2000</v>
      </c>
      <c r="I158" s="145"/>
      <c r="J158" s="146">
        <f t="shared" si="0"/>
        <v>0</v>
      </c>
      <c r="K158" s="147"/>
      <c r="L158" s="28"/>
      <c r="M158" s="148" t="s">
        <v>1</v>
      </c>
      <c r="N158" s="149" t="s">
        <v>36</v>
      </c>
      <c r="P158" s="150">
        <f t="shared" si="1"/>
        <v>0</v>
      </c>
      <c r="Q158" s="150">
        <v>0</v>
      </c>
      <c r="R158" s="150">
        <f t="shared" si="2"/>
        <v>0</v>
      </c>
      <c r="S158" s="150">
        <v>0</v>
      </c>
      <c r="T158" s="151">
        <f t="shared" si="3"/>
        <v>0</v>
      </c>
      <c r="AR158" s="152" t="s">
        <v>191</v>
      </c>
      <c r="AT158" s="152" t="s">
        <v>187</v>
      </c>
      <c r="AU158" s="152" t="s">
        <v>83</v>
      </c>
      <c r="AY158" s="13" t="s">
        <v>185</v>
      </c>
      <c r="BE158" s="153">
        <f t="shared" si="4"/>
        <v>0</v>
      </c>
      <c r="BF158" s="153">
        <f t="shared" si="5"/>
        <v>0</v>
      </c>
      <c r="BG158" s="153">
        <f t="shared" si="6"/>
        <v>0</v>
      </c>
      <c r="BH158" s="153">
        <f t="shared" si="7"/>
        <v>0</v>
      </c>
      <c r="BI158" s="153">
        <f t="shared" si="8"/>
        <v>0</v>
      </c>
      <c r="BJ158" s="13" t="s">
        <v>83</v>
      </c>
      <c r="BK158" s="153">
        <f t="shared" si="9"/>
        <v>0</v>
      </c>
      <c r="BL158" s="13" t="s">
        <v>191</v>
      </c>
      <c r="BM158" s="152" t="s">
        <v>1557</v>
      </c>
    </row>
    <row r="159" spans="2:65" s="11" customFormat="1" ht="23" customHeight="1">
      <c r="B159" s="127"/>
      <c r="D159" s="128" t="s">
        <v>69</v>
      </c>
      <c r="E159" s="137" t="s">
        <v>83</v>
      </c>
      <c r="F159" s="137" t="s">
        <v>229</v>
      </c>
      <c r="I159" s="130"/>
      <c r="J159" s="138">
        <f>BK159</f>
        <v>0</v>
      </c>
      <c r="L159" s="127"/>
      <c r="M159" s="132"/>
      <c r="P159" s="133">
        <f>SUM(P160:P175)</f>
        <v>0</v>
      </c>
      <c r="R159" s="133">
        <f>SUM(R160:R175)</f>
        <v>80.556670140000008</v>
      </c>
      <c r="T159" s="134">
        <f>SUM(T160:T175)</f>
        <v>0</v>
      </c>
      <c r="AR159" s="128" t="s">
        <v>77</v>
      </c>
      <c r="AT159" s="135" t="s">
        <v>69</v>
      </c>
      <c r="AU159" s="135" t="s">
        <v>77</v>
      </c>
      <c r="AY159" s="128" t="s">
        <v>185</v>
      </c>
      <c r="BK159" s="136">
        <f>SUM(BK160:BK175)</f>
        <v>0</v>
      </c>
    </row>
    <row r="160" spans="2:65" s="1" customFormat="1" ht="33" customHeight="1">
      <c r="B160" s="139"/>
      <c r="C160" s="140" t="s">
        <v>261</v>
      </c>
      <c r="D160" s="140" t="s">
        <v>187</v>
      </c>
      <c r="E160" s="141" t="s">
        <v>1558</v>
      </c>
      <c r="F160" s="142" t="s">
        <v>1559</v>
      </c>
      <c r="G160" s="143" t="s">
        <v>190</v>
      </c>
      <c r="H160" s="144">
        <v>377.6</v>
      </c>
      <c r="I160" s="145"/>
      <c r="J160" s="146">
        <f t="shared" ref="J160:J175" si="10">ROUND(I160*H160,2)</f>
        <v>0</v>
      </c>
      <c r="K160" s="147"/>
      <c r="L160" s="28"/>
      <c r="M160" s="148" t="s">
        <v>1</v>
      </c>
      <c r="N160" s="149" t="s">
        <v>36</v>
      </c>
      <c r="P160" s="150">
        <f t="shared" ref="P160:P175" si="11">O160*H160</f>
        <v>0</v>
      </c>
      <c r="Q160" s="150">
        <v>0</v>
      </c>
      <c r="R160" s="150">
        <f t="shared" ref="R160:R175" si="12">Q160*H160</f>
        <v>0</v>
      </c>
      <c r="S160" s="150">
        <v>0</v>
      </c>
      <c r="T160" s="151">
        <f t="shared" ref="T160:T175" si="13">S160*H160</f>
        <v>0</v>
      </c>
      <c r="AR160" s="152" t="s">
        <v>191</v>
      </c>
      <c r="AT160" s="152" t="s">
        <v>187</v>
      </c>
      <c r="AU160" s="152" t="s">
        <v>83</v>
      </c>
      <c r="AY160" s="13" t="s">
        <v>185</v>
      </c>
      <c r="BE160" s="153">
        <f t="shared" ref="BE160:BE175" si="14">IF(N160="základná",J160,0)</f>
        <v>0</v>
      </c>
      <c r="BF160" s="153">
        <f t="shared" ref="BF160:BF175" si="15">IF(N160="znížená",J160,0)</f>
        <v>0</v>
      </c>
      <c r="BG160" s="153">
        <f t="shared" ref="BG160:BG175" si="16">IF(N160="zákl. prenesená",J160,0)</f>
        <v>0</v>
      </c>
      <c r="BH160" s="153">
        <f t="shared" ref="BH160:BH175" si="17">IF(N160="zníž. prenesená",J160,0)</f>
        <v>0</v>
      </c>
      <c r="BI160" s="153">
        <f t="shared" ref="BI160:BI175" si="18">IF(N160="nulová",J160,0)</f>
        <v>0</v>
      </c>
      <c r="BJ160" s="13" t="s">
        <v>83</v>
      </c>
      <c r="BK160" s="153">
        <f t="shared" ref="BK160:BK175" si="19">ROUND(I160*H160,2)</f>
        <v>0</v>
      </c>
      <c r="BL160" s="13" t="s">
        <v>191</v>
      </c>
      <c r="BM160" s="152" t="s">
        <v>1560</v>
      </c>
    </row>
    <row r="161" spans="2:65" s="1" customFormat="1" ht="24.25" customHeight="1">
      <c r="B161" s="139"/>
      <c r="C161" s="140" t="s">
        <v>265</v>
      </c>
      <c r="D161" s="140" t="s">
        <v>187</v>
      </c>
      <c r="E161" s="141" t="s">
        <v>1561</v>
      </c>
      <c r="F161" s="142" t="s">
        <v>1562</v>
      </c>
      <c r="G161" s="143" t="s">
        <v>198</v>
      </c>
      <c r="H161" s="144">
        <v>79.147999999999996</v>
      </c>
      <c r="I161" s="145"/>
      <c r="J161" s="146">
        <f t="shared" si="10"/>
        <v>0</v>
      </c>
      <c r="K161" s="147"/>
      <c r="L161" s="28"/>
      <c r="M161" s="148" t="s">
        <v>1</v>
      </c>
      <c r="N161" s="149" t="s">
        <v>36</v>
      </c>
      <c r="P161" s="150">
        <f t="shared" si="11"/>
        <v>0</v>
      </c>
      <c r="Q161" s="150">
        <v>0</v>
      </c>
      <c r="R161" s="150">
        <f t="shared" si="12"/>
        <v>0</v>
      </c>
      <c r="S161" s="150">
        <v>0</v>
      </c>
      <c r="T161" s="151">
        <f t="shared" si="13"/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3" t="s">
        <v>83</v>
      </c>
      <c r="BK161" s="153">
        <f t="shared" si="19"/>
        <v>0</v>
      </c>
      <c r="BL161" s="13" t="s">
        <v>191</v>
      </c>
      <c r="BM161" s="152" t="s">
        <v>1563</v>
      </c>
    </row>
    <row r="162" spans="2:65" s="1" customFormat="1" ht="24.25" customHeight="1">
      <c r="B162" s="139"/>
      <c r="C162" s="140" t="s">
        <v>269</v>
      </c>
      <c r="D162" s="140" t="s">
        <v>187</v>
      </c>
      <c r="E162" s="141" t="s">
        <v>1564</v>
      </c>
      <c r="F162" s="142" t="s">
        <v>1565</v>
      </c>
      <c r="G162" s="143" t="s">
        <v>198</v>
      </c>
      <c r="H162" s="144">
        <v>56.64</v>
      </c>
      <c r="I162" s="145"/>
      <c r="J162" s="146">
        <f t="shared" si="10"/>
        <v>0</v>
      </c>
      <c r="K162" s="147"/>
      <c r="L162" s="28"/>
      <c r="M162" s="148" t="s">
        <v>1</v>
      </c>
      <c r="N162" s="149" t="s">
        <v>36</v>
      </c>
      <c r="P162" s="150">
        <f t="shared" si="11"/>
        <v>0</v>
      </c>
      <c r="Q162" s="150">
        <v>0</v>
      </c>
      <c r="R162" s="150">
        <f t="shared" si="12"/>
        <v>0</v>
      </c>
      <c r="S162" s="150">
        <v>0</v>
      </c>
      <c r="T162" s="151">
        <f t="shared" si="13"/>
        <v>0</v>
      </c>
      <c r="AR162" s="152" t="s">
        <v>191</v>
      </c>
      <c r="AT162" s="152" t="s">
        <v>187</v>
      </c>
      <c r="AU162" s="152" t="s">
        <v>83</v>
      </c>
      <c r="AY162" s="13" t="s">
        <v>185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3" t="s">
        <v>83</v>
      </c>
      <c r="BK162" s="153">
        <f t="shared" si="19"/>
        <v>0</v>
      </c>
      <c r="BL162" s="13" t="s">
        <v>191</v>
      </c>
      <c r="BM162" s="152" t="s">
        <v>1566</v>
      </c>
    </row>
    <row r="163" spans="2:65" s="1" customFormat="1" ht="21.75" customHeight="1">
      <c r="B163" s="139"/>
      <c r="C163" s="140" t="s">
        <v>273</v>
      </c>
      <c r="D163" s="140" t="s">
        <v>187</v>
      </c>
      <c r="E163" s="141" t="s">
        <v>1567</v>
      </c>
      <c r="F163" s="142" t="s">
        <v>1568</v>
      </c>
      <c r="G163" s="143" t="s">
        <v>190</v>
      </c>
      <c r="H163" s="144">
        <v>16.559999999999999</v>
      </c>
      <c r="I163" s="145"/>
      <c r="J163" s="146">
        <f t="shared" si="10"/>
        <v>0</v>
      </c>
      <c r="K163" s="147"/>
      <c r="L163" s="28"/>
      <c r="M163" s="148" t="s">
        <v>1</v>
      </c>
      <c r="N163" s="149" t="s">
        <v>36</v>
      </c>
      <c r="P163" s="150">
        <f t="shared" si="11"/>
        <v>0</v>
      </c>
      <c r="Q163" s="150">
        <v>0</v>
      </c>
      <c r="R163" s="150">
        <f t="shared" si="12"/>
        <v>0</v>
      </c>
      <c r="S163" s="150">
        <v>0</v>
      </c>
      <c r="T163" s="151">
        <f t="shared" si="13"/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3" t="s">
        <v>83</v>
      </c>
      <c r="BK163" s="153">
        <f t="shared" si="19"/>
        <v>0</v>
      </c>
      <c r="BL163" s="13" t="s">
        <v>191</v>
      </c>
      <c r="BM163" s="152" t="s">
        <v>1569</v>
      </c>
    </row>
    <row r="164" spans="2:65" s="1" customFormat="1" ht="21.75" customHeight="1">
      <c r="B164" s="139"/>
      <c r="C164" s="140" t="s">
        <v>277</v>
      </c>
      <c r="D164" s="140" t="s">
        <v>187</v>
      </c>
      <c r="E164" s="141" t="s">
        <v>1570</v>
      </c>
      <c r="F164" s="142" t="s">
        <v>1571</v>
      </c>
      <c r="G164" s="143" t="s">
        <v>190</v>
      </c>
      <c r="H164" s="144">
        <v>16.559999999999999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1572</v>
      </c>
    </row>
    <row r="165" spans="2:65" s="1" customFormat="1" ht="16.5" customHeight="1">
      <c r="B165" s="139"/>
      <c r="C165" s="140" t="s">
        <v>7</v>
      </c>
      <c r="D165" s="140" t="s">
        <v>187</v>
      </c>
      <c r="E165" s="141" t="s">
        <v>1573</v>
      </c>
      <c r="F165" s="142" t="s">
        <v>1574</v>
      </c>
      <c r="G165" s="143" t="s">
        <v>223</v>
      </c>
      <c r="H165" s="144">
        <v>2.5489999999999999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1.20296</v>
      </c>
      <c r="R165" s="150">
        <f t="shared" si="12"/>
        <v>3.0663450399999999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1575</v>
      </c>
    </row>
    <row r="166" spans="2:65" s="1" customFormat="1" ht="38" customHeight="1">
      <c r="B166" s="139"/>
      <c r="C166" s="140" t="s">
        <v>285</v>
      </c>
      <c r="D166" s="140" t="s">
        <v>187</v>
      </c>
      <c r="E166" s="141" t="s">
        <v>1576</v>
      </c>
      <c r="F166" s="142" t="s">
        <v>1577</v>
      </c>
      <c r="G166" s="143" t="s">
        <v>198</v>
      </c>
      <c r="H166" s="144">
        <v>7.25</v>
      </c>
      <c r="I166" s="145"/>
      <c r="J166" s="146">
        <f t="shared" si="10"/>
        <v>0</v>
      </c>
      <c r="K166" s="147"/>
      <c r="L166" s="28"/>
      <c r="M166" s="148" t="s">
        <v>1</v>
      </c>
      <c r="N166" s="149" t="s">
        <v>36</v>
      </c>
      <c r="P166" s="150">
        <f t="shared" si="11"/>
        <v>0</v>
      </c>
      <c r="Q166" s="150">
        <v>2.16499</v>
      </c>
      <c r="R166" s="150">
        <f t="shared" si="12"/>
        <v>15.696177499999999</v>
      </c>
      <c r="S166" s="150">
        <v>0</v>
      </c>
      <c r="T166" s="151">
        <f t="shared" si="13"/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3" t="s">
        <v>83</v>
      </c>
      <c r="BK166" s="153">
        <f t="shared" si="19"/>
        <v>0</v>
      </c>
      <c r="BL166" s="13" t="s">
        <v>191</v>
      </c>
      <c r="BM166" s="152" t="s">
        <v>1578</v>
      </c>
    </row>
    <row r="167" spans="2:65" s="1" customFormat="1" ht="38" customHeight="1">
      <c r="B167" s="139"/>
      <c r="C167" s="140" t="s">
        <v>290</v>
      </c>
      <c r="D167" s="140" t="s">
        <v>187</v>
      </c>
      <c r="E167" s="141" t="s">
        <v>1579</v>
      </c>
      <c r="F167" s="142" t="s">
        <v>1580</v>
      </c>
      <c r="G167" s="143" t="s">
        <v>223</v>
      </c>
      <c r="H167" s="144">
        <v>0.20300000000000001</v>
      </c>
      <c r="I167" s="145"/>
      <c r="J167" s="146">
        <f t="shared" si="10"/>
        <v>0</v>
      </c>
      <c r="K167" s="147"/>
      <c r="L167" s="28"/>
      <c r="M167" s="148" t="s">
        <v>1</v>
      </c>
      <c r="N167" s="149" t="s">
        <v>36</v>
      </c>
      <c r="P167" s="150">
        <f t="shared" si="11"/>
        <v>0</v>
      </c>
      <c r="Q167" s="150">
        <v>1.002</v>
      </c>
      <c r="R167" s="150">
        <f t="shared" si="12"/>
        <v>0.203406</v>
      </c>
      <c r="S167" s="150">
        <v>0</v>
      </c>
      <c r="T167" s="151">
        <f t="shared" si="13"/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3" t="s">
        <v>83</v>
      </c>
      <c r="BK167" s="153">
        <f t="shared" si="19"/>
        <v>0</v>
      </c>
      <c r="BL167" s="13" t="s">
        <v>191</v>
      </c>
      <c r="BM167" s="152" t="s">
        <v>1581</v>
      </c>
    </row>
    <row r="168" spans="2:65" s="1" customFormat="1" ht="16.5" customHeight="1">
      <c r="B168" s="139"/>
      <c r="C168" s="140" t="s">
        <v>294</v>
      </c>
      <c r="D168" s="140" t="s">
        <v>187</v>
      </c>
      <c r="E168" s="141" t="s">
        <v>1582</v>
      </c>
      <c r="F168" s="142" t="s">
        <v>1583</v>
      </c>
      <c r="G168" s="143" t="s">
        <v>198</v>
      </c>
      <c r="H168" s="144">
        <v>24.324000000000002</v>
      </c>
      <c r="I168" s="145"/>
      <c r="J168" s="146">
        <f t="shared" si="10"/>
        <v>0</v>
      </c>
      <c r="K168" s="147"/>
      <c r="L168" s="28"/>
      <c r="M168" s="148" t="s">
        <v>1</v>
      </c>
      <c r="N168" s="149" t="s">
        <v>36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191</v>
      </c>
      <c r="AT168" s="152" t="s">
        <v>187</v>
      </c>
      <c r="AU168" s="152" t="s">
        <v>83</v>
      </c>
      <c r="AY168" s="13" t="s">
        <v>185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3" t="s">
        <v>83</v>
      </c>
      <c r="BK168" s="153">
        <f t="shared" si="19"/>
        <v>0</v>
      </c>
      <c r="BL168" s="13" t="s">
        <v>191</v>
      </c>
      <c r="BM168" s="152" t="s">
        <v>1584</v>
      </c>
    </row>
    <row r="169" spans="2:65" s="1" customFormat="1" ht="16.5" customHeight="1">
      <c r="B169" s="139"/>
      <c r="C169" s="140" t="s">
        <v>298</v>
      </c>
      <c r="D169" s="140" t="s">
        <v>187</v>
      </c>
      <c r="E169" s="141" t="s">
        <v>1585</v>
      </c>
      <c r="F169" s="142" t="s">
        <v>1586</v>
      </c>
      <c r="G169" s="143" t="s">
        <v>190</v>
      </c>
      <c r="H169" s="144">
        <v>121.62</v>
      </c>
      <c r="I169" s="145"/>
      <c r="J169" s="146">
        <f t="shared" si="10"/>
        <v>0</v>
      </c>
      <c r="K169" s="147"/>
      <c r="L169" s="28"/>
      <c r="M169" s="148" t="s">
        <v>1</v>
      </c>
      <c r="N169" s="149" t="s">
        <v>36</v>
      </c>
      <c r="P169" s="150">
        <f t="shared" si="11"/>
        <v>0</v>
      </c>
      <c r="Q169" s="150">
        <v>0</v>
      </c>
      <c r="R169" s="150">
        <f t="shared" si="12"/>
        <v>0</v>
      </c>
      <c r="S169" s="150">
        <v>0</v>
      </c>
      <c r="T169" s="151">
        <f t="shared" si="13"/>
        <v>0</v>
      </c>
      <c r="AR169" s="152" t="s">
        <v>191</v>
      </c>
      <c r="AT169" s="152" t="s">
        <v>187</v>
      </c>
      <c r="AU169" s="152" t="s">
        <v>83</v>
      </c>
      <c r="AY169" s="13" t="s">
        <v>185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3" t="s">
        <v>83</v>
      </c>
      <c r="BK169" s="153">
        <f t="shared" si="19"/>
        <v>0</v>
      </c>
      <c r="BL169" s="13" t="s">
        <v>191</v>
      </c>
      <c r="BM169" s="152" t="s">
        <v>1587</v>
      </c>
    </row>
    <row r="170" spans="2:65" s="1" customFormat="1" ht="16.5" customHeight="1">
      <c r="B170" s="139"/>
      <c r="C170" s="140" t="s">
        <v>302</v>
      </c>
      <c r="D170" s="140" t="s">
        <v>187</v>
      </c>
      <c r="E170" s="141" t="s">
        <v>1588</v>
      </c>
      <c r="F170" s="142" t="s">
        <v>1589</v>
      </c>
      <c r="G170" s="143" t="s">
        <v>190</v>
      </c>
      <c r="H170" s="144">
        <v>121.62</v>
      </c>
      <c r="I170" s="145"/>
      <c r="J170" s="146">
        <f t="shared" si="10"/>
        <v>0</v>
      </c>
      <c r="K170" s="147"/>
      <c r="L170" s="28"/>
      <c r="M170" s="148" t="s">
        <v>1</v>
      </c>
      <c r="N170" s="149" t="s">
        <v>36</v>
      </c>
      <c r="P170" s="150">
        <f t="shared" si="11"/>
        <v>0</v>
      </c>
      <c r="Q170" s="150">
        <v>0</v>
      </c>
      <c r="R170" s="150">
        <f t="shared" si="12"/>
        <v>0</v>
      </c>
      <c r="S170" s="150">
        <v>0</v>
      </c>
      <c r="T170" s="151">
        <f t="shared" si="13"/>
        <v>0</v>
      </c>
      <c r="AR170" s="152" t="s">
        <v>191</v>
      </c>
      <c r="AT170" s="152" t="s">
        <v>187</v>
      </c>
      <c r="AU170" s="152" t="s">
        <v>83</v>
      </c>
      <c r="AY170" s="13" t="s">
        <v>185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3" t="s">
        <v>83</v>
      </c>
      <c r="BK170" s="153">
        <f t="shared" si="19"/>
        <v>0</v>
      </c>
      <c r="BL170" s="13" t="s">
        <v>191</v>
      </c>
      <c r="BM170" s="152" t="s">
        <v>1590</v>
      </c>
    </row>
    <row r="171" spans="2:65" s="1" customFormat="1" ht="16.5" customHeight="1">
      <c r="B171" s="139"/>
      <c r="C171" s="140" t="s">
        <v>306</v>
      </c>
      <c r="D171" s="140" t="s">
        <v>187</v>
      </c>
      <c r="E171" s="141" t="s">
        <v>880</v>
      </c>
      <c r="F171" s="142" t="s">
        <v>1591</v>
      </c>
      <c r="G171" s="143" t="s">
        <v>223</v>
      </c>
      <c r="H171" s="144">
        <v>1.216</v>
      </c>
      <c r="I171" s="145"/>
      <c r="J171" s="146">
        <f t="shared" si="10"/>
        <v>0</v>
      </c>
      <c r="K171" s="147"/>
      <c r="L171" s="28"/>
      <c r="M171" s="148" t="s">
        <v>1</v>
      </c>
      <c r="N171" s="149" t="s">
        <v>36</v>
      </c>
      <c r="P171" s="150">
        <f t="shared" si="11"/>
        <v>0</v>
      </c>
      <c r="Q171" s="150">
        <v>1.0189600000000001</v>
      </c>
      <c r="R171" s="150">
        <f t="shared" si="12"/>
        <v>1.2390553600000001</v>
      </c>
      <c r="S171" s="150">
        <v>0</v>
      </c>
      <c r="T171" s="151">
        <f t="shared" si="13"/>
        <v>0</v>
      </c>
      <c r="AR171" s="152" t="s">
        <v>191</v>
      </c>
      <c r="AT171" s="152" t="s">
        <v>187</v>
      </c>
      <c r="AU171" s="152" t="s">
        <v>83</v>
      </c>
      <c r="AY171" s="13" t="s">
        <v>185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3" t="s">
        <v>83</v>
      </c>
      <c r="BK171" s="153">
        <f t="shared" si="19"/>
        <v>0</v>
      </c>
      <c r="BL171" s="13" t="s">
        <v>191</v>
      </c>
      <c r="BM171" s="152" t="s">
        <v>1592</v>
      </c>
    </row>
    <row r="172" spans="2:65" s="1" customFormat="1" ht="24.25" customHeight="1">
      <c r="B172" s="139"/>
      <c r="C172" s="140" t="s">
        <v>310</v>
      </c>
      <c r="D172" s="140" t="s">
        <v>187</v>
      </c>
      <c r="E172" s="141" t="s">
        <v>886</v>
      </c>
      <c r="F172" s="142" t="s">
        <v>887</v>
      </c>
      <c r="G172" s="143" t="s">
        <v>198</v>
      </c>
      <c r="H172" s="144">
        <v>25.344000000000001</v>
      </c>
      <c r="I172" s="145"/>
      <c r="J172" s="146">
        <f t="shared" si="10"/>
        <v>0</v>
      </c>
      <c r="K172" s="147"/>
      <c r="L172" s="28"/>
      <c r="M172" s="148" t="s">
        <v>1</v>
      </c>
      <c r="N172" s="149" t="s">
        <v>36</v>
      </c>
      <c r="P172" s="150">
        <f t="shared" si="11"/>
        <v>0</v>
      </c>
      <c r="Q172" s="150">
        <v>2.2589999999999999</v>
      </c>
      <c r="R172" s="150">
        <f t="shared" si="12"/>
        <v>57.252096000000002</v>
      </c>
      <c r="S172" s="150">
        <v>0</v>
      </c>
      <c r="T172" s="151">
        <f t="shared" si="13"/>
        <v>0</v>
      </c>
      <c r="AR172" s="152" t="s">
        <v>191</v>
      </c>
      <c r="AT172" s="152" t="s">
        <v>187</v>
      </c>
      <c r="AU172" s="152" t="s">
        <v>83</v>
      </c>
      <c r="AY172" s="13" t="s">
        <v>185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3" t="s">
        <v>83</v>
      </c>
      <c r="BK172" s="153">
        <f t="shared" si="19"/>
        <v>0</v>
      </c>
      <c r="BL172" s="13" t="s">
        <v>191</v>
      </c>
      <c r="BM172" s="152" t="s">
        <v>1593</v>
      </c>
    </row>
    <row r="173" spans="2:65" s="1" customFormat="1" ht="21.75" customHeight="1">
      <c r="B173" s="139"/>
      <c r="C173" s="140" t="s">
        <v>314</v>
      </c>
      <c r="D173" s="140" t="s">
        <v>187</v>
      </c>
      <c r="E173" s="141" t="s">
        <v>1594</v>
      </c>
      <c r="F173" s="142" t="s">
        <v>1595</v>
      </c>
      <c r="G173" s="143" t="s">
        <v>190</v>
      </c>
      <c r="H173" s="144">
        <v>137.28</v>
      </c>
      <c r="I173" s="145"/>
      <c r="J173" s="146">
        <f t="shared" si="10"/>
        <v>0</v>
      </c>
      <c r="K173" s="147"/>
      <c r="L173" s="28"/>
      <c r="M173" s="148" t="s">
        <v>1</v>
      </c>
      <c r="N173" s="149" t="s">
        <v>36</v>
      </c>
      <c r="P173" s="150">
        <f t="shared" si="11"/>
        <v>0</v>
      </c>
      <c r="Q173" s="150">
        <v>3.7699999999999999E-3</v>
      </c>
      <c r="R173" s="150">
        <f t="shared" si="12"/>
        <v>0.51754559999999994</v>
      </c>
      <c r="S173" s="150">
        <v>0</v>
      </c>
      <c r="T173" s="151">
        <f t="shared" si="13"/>
        <v>0</v>
      </c>
      <c r="AR173" s="152" t="s">
        <v>191</v>
      </c>
      <c r="AT173" s="152" t="s">
        <v>187</v>
      </c>
      <c r="AU173" s="152" t="s">
        <v>83</v>
      </c>
      <c r="AY173" s="13" t="s">
        <v>185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3" t="s">
        <v>83</v>
      </c>
      <c r="BK173" s="153">
        <f t="shared" si="19"/>
        <v>0</v>
      </c>
      <c r="BL173" s="13" t="s">
        <v>191</v>
      </c>
      <c r="BM173" s="152" t="s">
        <v>1596</v>
      </c>
    </row>
    <row r="174" spans="2:65" s="1" customFormat="1" ht="24.25" customHeight="1">
      <c r="B174" s="139"/>
      <c r="C174" s="140" t="s">
        <v>318</v>
      </c>
      <c r="D174" s="140" t="s">
        <v>187</v>
      </c>
      <c r="E174" s="141" t="s">
        <v>1597</v>
      </c>
      <c r="F174" s="142" t="s">
        <v>1598</v>
      </c>
      <c r="G174" s="143" t="s">
        <v>190</v>
      </c>
      <c r="H174" s="144">
        <v>137.28</v>
      </c>
      <c r="I174" s="145"/>
      <c r="J174" s="146">
        <f t="shared" si="10"/>
        <v>0</v>
      </c>
      <c r="K174" s="147"/>
      <c r="L174" s="28"/>
      <c r="M174" s="148" t="s">
        <v>1</v>
      </c>
      <c r="N174" s="149" t="s">
        <v>36</v>
      </c>
      <c r="P174" s="150">
        <f t="shared" si="11"/>
        <v>0</v>
      </c>
      <c r="Q174" s="150">
        <v>0</v>
      </c>
      <c r="R174" s="150">
        <f t="shared" si="12"/>
        <v>0</v>
      </c>
      <c r="S174" s="150">
        <v>0</v>
      </c>
      <c r="T174" s="151">
        <f t="shared" si="13"/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3" t="s">
        <v>83</v>
      </c>
      <c r="BK174" s="153">
        <f t="shared" si="19"/>
        <v>0</v>
      </c>
      <c r="BL174" s="13" t="s">
        <v>191</v>
      </c>
      <c r="BM174" s="152" t="s">
        <v>1599</v>
      </c>
    </row>
    <row r="175" spans="2:65" s="1" customFormat="1" ht="16.5" customHeight="1">
      <c r="B175" s="139"/>
      <c r="C175" s="140" t="s">
        <v>322</v>
      </c>
      <c r="D175" s="140" t="s">
        <v>187</v>
      </c>
      <c r="E175" s="141" t="s">
        <v>889</v>
      </c>
      <c r="F175" s="142" t="s">
        <v>1600</v>
      </c>
      <c r="G175" s="143" t="s">
        <v>223</v>
      </c>
      <c r="H175" s="144">
        <v>2.5339999999999998</v>
      </c>
      <c r="I175" s="145"/>
      <c r="J175" s="146">
        <f t="shared" si="10"/>
        <v>0</v>
      </c>
      <c r="K175" s="147"/>
      <c r="L175" s="28"/>
      <c r="M175" s="148" t="s">
        <v>1</v>
      </c>
      <c r="N175" s="149" t="s">
        <v>36</v>
      </c>
      <c r="P175" s="150">
        <f t="shared" si="11"/>
        <v>0</v>
      </c>
      <c r="Q175" s="150">
        <v>1.0189600000000001</v>
      </c>
      <c r="R175" s="150">
        <f t="shared" si="12"/>
        <v>2.5820446399999999</v>
      </c>
      <c r="S175" s="150">
        <v>0</v>
      </c>
      <c r="T175" s="151">
        <f t="shared" si="13"/>
        <v>0</v>
      </c>
      <c r="AR175" s="152" t="s">
        <v>191</v>
      </c>
      <c r="AT175" s="152" t="s">
        <v>187</v>
      </c>
      <c r="AU175" s="152" t="s">
        <v>83</v>
      </c>
      <c r="AY175" s="13" t="s">
        <v>185</v>
      </c>
      <c r="BE175" s="153">
        <f t="shared" si="14"/>
        <v>0</v>
      </c>
      <c r="BF175" s="153">
        <f t="shared" si="15"/>
        <v>0</v>
      </c>
      <c r="BG175" s="153">
        <f t="shared" si="16"/>
        <v>0</v>
      </c>
      <c r="BH175" s="153">
        <f t="shared" si="17"/>
        <v>0</v>
      </c>
      <c r="BI175" s="153">
        <f t="shared" si="18"/>
        <v>0</v>
      </c>
      <c r="BJ175" s="13" t="s">
        <v>83</v>
      </c>
      <c r="BK175" s="153">
        <f t="shared" si="19"/>
        <v>0</v>
      </c>
      <c r="BL175" s="13" t="s">
        <v>191</v>
      </c>
      <c r="BM175" s="152" t="s">
        <v>1601</v>
      </c>
    </row>
    <row r="176" spans="2:65" s="11" customFormat="1" ht="23" customHeight="1">
      <c r="B176" s="127"/>
      <c r="D176" s="128" t="s">
        <v>69</v>
      </c>
      <c r="E176" s="137" t="s">
        <v>203</v>
      </c>
      <c r="F176" s="137" t="s">
        <v>284</v>
      </c>
      <c r="I176" s="130"/>
      <c r="J176" s="138">
        <f>BK176</f>
        <v>0</v>
      </c>
      <c r="L176" s="127"/>
      <c r="M176" s="132"/>
      <c r="P176" s="133">
        <f>SUM(P177:P180)</f>
        <v>0</v>
      </c>
      <c r="R176" s="133">
        <f>SUM(R177:R180)</f>
        <v>86.892818880000007</v>
      </c>
      <c r="T176" s="134">
        <f>SUM(T177:T180)</f>
        <v>0</v>
      </c>
      <c r="AR176" s="128" t="s">
        <v>77</v>
      </c>
      <c r="AT176" s="135" t="s">
        <v>69</v>
      </c>
      <c r="AU176" s="135" t="s">
        <v>77</v>
      </c>
      <c r="AY176" s="128" t="s">
        <v>185</v>
      </c>
      <c r="BK176" s="136">
        <f>SUM(BK177:BK180)</f>
        <v>0</v>
      </c>
    </row>
    <row r="177" spans="2:65" s="1" customFormat="1" ht="24.25" customHeight="1">
      <c r="B177" s="139"/>
      <c r="C177" s="140" t="s">
        <v>326</v>
      </c>
      <c r="D177" s="140" t="s">
        <v>187</v>
      </c>
      <c r="E177" s="141" t="s">
        <v>1602</v>
      </c>
      <c r="F177" s="142" t="s">
        <v>1603</v>
      </c>
      <c r="G177" s="143" t="s">
        <v>190</v>
      </c>
      <c r="H177" s="144">
        <v>84</v>
      </c>
      <c r="I177" s="145"/>
      <c r="J177" s="146">
        <f>ROUND(I177*H177,2)</f>
        <v>0</v>
      </c>
      <c r="K177" s="147"/>
      <c r="L177" s="28"/>
      <c r="M177" s="148" t="s">
        <v>1</v>
      </c>
      <c r="N177" s="149" t="s">
        <v>36</v>
      </c>
      <c r="P177" s="150">
        <f>O177*H177</f>
        <v>0</v>
      </c>
      <c r="Q177" s="150">
        <v>0.46</v>
      </c>
      <c r="R177" s="150">
        <f>Q177*H177</f>
        <v>38.64</v>
      </c>
      <c r="S177" s="150">
        <v>0</v>
      </c>
      <c r="T177" s="151">
        <f>S177*H177</f>
        <v>0</v>
      </c>
      <c r="AR177" s="152" t="s">
        <v>191</v>
      </c>
      <c r="AT177" s="152" t="s">
        <v>187</v>
      </c>
      <c r="AU177" s="152" t="s">
        <v>83</v>
      </c>
      <c r="AY177" s="13" t="s">
        <v>185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3" t="s">
        <v>83</v>
      </c>
      <c r="BK177" s="153">
        <f>ROUND(I177*H177,2)</f>
        <v>0</v>
      </c>
      <c r="BL177" s="13" t="s">
        <v>191</v>
      </c>
      <c r="BM177" s="152" t="s">
        <v>1604</v>
      </c>
    </row>
    <row r="178" spans="2:65" s="1" customFormat="1" ht="38" customHeight="1">
      <c r="B178" s="139"/>
      <c r="C178" s="140" t="s">
        <v>330</v>
      </c>
      <c r="D178" s="140" t="s">
        <v>187</v>
      </c>
      <c r="E178" s="141" t="s">
        <v>1605</v>
      </c>
      <c r="F178" s="142" t="s">
        <v>1606</v>
      </c>
      <c r="G178" s="143" t="s">
        <v>190</v>
      </c>
      <c r="H178" s="144">
        <v>84</v>
      </c>
      <c r="I178" s="145"/>
      <c r="J178" s="146">
        <f>ROUND(I178*H178,2)</f>
        <v>0</v>
      </c>
      <c r="K178" s="147"/>
      <c r="L178" s="28"/>
      <c r="M178" s="148" t="s">
        <v>1</v>
      </c>
      <c r="N178" s="149" t="s">
        <v>36</v>
      </c>
      <c r="P178" s="150">
        <f>O178*H178</f>
        <v>0</v>
      </c>
      <c r="Q178" s="150">
        <v>0.35913832000000001</v>
      </c>
      <c r="R178" s="150">
        <f>Q178*H178</f>
        <v>30.167618879999999</v>
      </c>
      <c r="S178" s="150">
        <v>0</v>
      </c>
      <c r="T178" s="151">
        <f>S178*H178</f>
        <v>0</v>
      </c>
      <c r="AR178" s="152" t="s">
        <v>191</v>
      </c>
      <c r="AT178" s="152" t="s">
        <v>187</v>
      </c>
      <c r="AU178" s="152" t="s">
        <v>83</v>
      </c>
      <c r="AY178" s="13" t="s">
        <v>185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3" t="s">
        <v>83</v>
      </c>
      <c r="BK178" s="153">
        <f>ROUND(I178*H178,2)</f>
        <v>0</v>
      </c>
      <c r="BL178" s="13" t="s">
        <v>191</v>
      </c>
      <c r="BM178" s="152" t="s">
        <v>1607</v>
      </c>
    </row>
    <row r="179" spans="2:65" s="1" customFormat="1" ht="33" customHeight="1">
      <c r="B179" s="139"/>
      <c r="C179" s="140" t="s">
        <v>334</v>
      </c>
      <c r="D179" s="140" t="s">
        <v>187</v>
      </c>
      <c r="E179" s="141" t="s">
        <v>1608</v>
      </c>
      <c r="F179" s="142" t="s">
        <v>1609</v>
      </c>
      <c r="G179" s="143" t="s">
        <v>190</v>
      </c>
      <c r="H179" s="144">
        <v>84</v>
      </c>
      <c r="I179" s="145"/>
      <c r="J179" s="146">
        <f>ROUND(I179*H179,2)</f>
        <v>0</v>
      </c>
      <c r="K179" s="147"/>
      <c r="L179" s="28"/>
      <c r="M179" s="148" t="s">
        <v>1</v>
      </c>
      <c r="N179" s="149" t="s">
        <v>36</v>
      </c>
      <c r="P179" s="150">
        <f>O179*H179</f>
        <v>0</v>
      </c>
      <c r="Q179" s="150">
        <v>8.4000000000000005E-2</v>
      </c>
      <c r="R179" s="150">
        <f>Q179*H179</f>
        <v>7.056</v>
      </c>
      <c r="S179" s="150">
        <v>0</v>
      </c>
      <c r="T179" s="151">
        <f>S179*H179</f>
        <v>0</v>
      </c>
      <c r="AR179" s="152" t="s">
        <v>191</v>
      </c>
      <c r="AT179" s="152" t="s">
        <v>187</v>
      </c>
      <c r="AU179" s="152" t="s">
        <v>83</v>
      </c>
      <c r="AY179" s="13" t="s">
        <v>185</v>
      </c>
      <c r="BE179" s="153">
        <f>IF(N179="základná",J179,0)</f>
        <v>0</v>
      </c>
      <c r="BF179" s="153">
        <f>IF(N179="znížená",J179,0)</f>
        <v>0</v>
      </c>
      <c r="BG179" s="153">
        <f>IF(N179="zákl. prenesená",J179,0)</f>
        <v>0</v>
      </c>
      <c r="BH179" s="153">
        <f>IF(N179="zníž. prenesená",J179,0)</f>
        <v>0</v>
      </c>
      <c r="BI179" s="153">
        <f>IF(N179="nulová",J179,0)</f>
        <v>0</v>
      </c>
      <c r="BJ179" s="13" t="s">
        <v>83</v>
      </c>
      <c r="BK179" s="153">
        <f>ROUND(I179*H179,2)</f>
        <v>0</v>
      </c>
      <c r="BL179" s="13" t="s">
        <v>191</v>
      </c>
      <c r="BM179" s="152" t="s">
        <v>1610</v>
      </c>
    </row>
    <row r="180" spans="2:65" s="1" customFormat="1" ht="24.25" customHeight="1">
      <c r="B180" s="139"/>
      <c r="C180" s="154" t="s">
        <v>338</v>
      </c>
      <c r="D180" s="154" t="s">
        <v>220</v>
      </c>
      <c r="E180" s="155" t="s">
        <v>1611</v>
      </c>
      <c r="F180" s="156" t="s">
        <v>1612</v>
      </c>
      <c r="G180" s="157" t="s">
        <v>190</v>
      </c>
      <c r="H180" s="158">
        <v>84.84</v>
      </c>
      <c r="I180" s="159"/>
      <c r="J180" s="160">
        <f>ROUND(I180*H180,2)</f>
        <v>0</v>
      </c>
      <c r="K180" s="161"/>
      <c r="L180" s="162"/>
      <c r="M180" s="163" t="s">
        <v>1</v>
      </c>
      <c r="N180" s="164" t="s">
        <v>36</v>
      </c>
      <c r="P180" s="150">
        <f>O180*H180</f>
        <v>0</v>
      </c>
      <c r="Q180" s="150">
        <v>0.13</v>
      </c>
      <c r="R180" s="150">
        <f>Q180*H180</f>
        <v>11.029200000000001</v>
      </c>
      <c r="S180" s="150">
        <v>0</v>
      </c>
      <c r="T180" s="151">
        <f>S180*H180</f>
        <v>0</v>
      </c>
      <c r="AR180" s="152" t="s">
        <v>215</v>
      </c>
      <c r="AT180" s="152" t="s">
        <v>220</v>
      </c>
      <c r="AU180" s="152" t="s">
        <v>83</v>
      </c>
      <c r="AY180" s="13" t="s">
        <v>185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3" t="s">
        <v>83</v>
      </c>
      <c r="BK180" s="153">
        <f>ROUND(I180*H180,2)</f>
        <v>0</v>
      </c>
      <c r="BL180" s="13" t="s">
        <v>191</v>
      </c>
      <c r="BM180" s="152" t="s">
        <v>1613</v>
      </c>
    </row>
    <row r="181" spans="2:65" s="11" customFormat="1" ht="23" customHeight="1">
      <c r="B181" s="127"/>
      <c r="D181" s="128" t="s">
        <v>69</v>
      </c>
      <c r="E181" s="137" t="s">
        <v>219</v>
      </c>
      <c r="F181" s="137" t="s">
        <v>378</v>
      </c>
      <c r="I181" s="130"/>
      <c r="J181" s="138">
        <f>BK181</f>
        <v>0</v>
      </c>
      <c r="L181" s="127"/>
      <c r="M181" s="132"/>
      <c r="P181" s="133">
        <f>SUM(P182:P207)</f>
        <v>0</v>
      </c>
      <c r="R181" s="133">
        <f>SUM(R182:R207)</f>
        <v>103.60201855000001</v>
      </c>
      <c r="T181" s="134">
        <f>SUM(T182:T207)</f>
        <v>280.99393500000002</v>
      </c>
      <c r="AR181" s="128" t="s">
        <v>77</v>
      </c>
      <c r="AT181" s="135" t="s">
        <v>69</v>
      </c>
      <c r="AU181" s="135" t="s">
        <v>77</v>
      </c>
      <c r="AY181" s="128" t="s">
        <v>185</v>
      </c>
      <c r="BK181" s="136">
        <f>SUM(BK182:BK207)</f>
        <v>0</v>
      </c>
    </row>
    <row r="182" spans="2:65" s="1" customFormat="1" ht="16.5" customHeight="1">
      <c r="B182" s="139"/>
      <c r="C182" s="140" t="s">
        <v>342</v>
      </c>
      <c r="D182" s="140" t="s">
        <v>187</v>
      </c>
      <c r="E182" s="141" t="s">
        <v>1614</v>
      </c>
      <c r="F182" s="142" t="s">
        <v>1615</v>
      </c>
      <c r="G182" s="143" t="s">
        <v>816</v>
      </c>
      <c r="H182" s="144">
        <v>1</v>
      </c>
      <c r="I182" s="145"/>
      <c r="J182" s="146">
        <f t="shared" ref="J182:J207" si="20">ROUND(I182*H182,2)</f>
        <v>0</v>
      </c>
      <c r="K182" s="147"/>
      <c r="L182" s="28"/>
      <c r="M182" s="148" t="s">
        <v>1</v>
      </c>
      <c r="N182" s="149" t="s">
        <v>36</v>
      </c>
      <c r="P182" s="150">
        <f t="shared" ref="P182:P207" si="21">O182*H182</f>
        <v>0</v>
      </c>
      <c r="Q182" s="150">
        <v>0</v>
      </c>
      <c r="R182" s="150">
        <f t="shared" ref="R182:R207" si="22">Q182*H182</f>
        <v>0</v>
      </c>
      <c r="S182" s="150">
        <v>0.98</v>
      </c>
      <c r="T182" s="151">
        <f t="shared" ref="T182:T207" si="23">S182*H182</f>
        <v>0.98</v>
      </c>
      <c r="AR182" s="152" t="s">
        <v>252</v>
      </c>
      <c r="AT182" s="152" t="s">
        <v>187</v>
      </c>
      <c r="AU182" s="152" t="s">
        <v>83</v>
      </c>
      <c r="AY182" s="13" t="s">
        <v>185</v>
      </c>
      <c r="BE182" s="153">
        <f t="shared" ref="BE182:BE207" si="24">IF(N182="základná",J182,0)</f>
        <v>0</v>
      </c>
      <c r="BF182" s="153">
        <f t="shared" ref="BF182:BF207" si="25">IF(N182="znížená",J182,0)</f>
        <v>0</v>
      </c>
      <c r="BG182" s="153">
        <f t="shared" ref="BG182:BG207" si="26">IF(N182="zákl. prenesená",J182,0)</f>
        <v>0</v>
      </c>
      <c r="BH182" s="153">
        <f t="shared" ref="BH182:BH207" si="27">IF(N182="zníž. prenesená",J182,0)</f>
        <v>0</v>
      </c>
      <c r="BI182" s="153">
        <f t="shared" ref="BI182:BI207" si="28">IF(N182="nulová",J182,0)</f>
        <v>0</v>
      </c>
      <c r="BJ182" s="13" t="s">
        <v>83</v>
      </c>
      <c r="BK182" s="153">
        <f t="shared" ref="BK182:BK207" si="29">ROUND(I182*H182,2)</f>
        <v>0</v>
      </c>
      <c r="BL182" s="13" t="s">
        <v>252</v>
      </c>
      <c r="BM182" s="152" t="s">
        <v>1616</v>
      </c>
    </row>
    <row r="183" spans="2:65" s="1" customFormat="1" ht="38" customHeight="1">
      <c r="B183" s="139"/>
      <c r="C183" s="140" t="s">
        <v>346</v>
      </c>
      <c r="D183" s="140" t="s">
        <v>187</v>
      </c>
      <c r="E183" s="141" t="s">
        <v>388</v>
      </c>
      <c r="F183" s="142" t="s">
        <v>1617</v>
      </c>
      <c r="G183" s="143" t="s">
        <v>241</v>
      </c>
      <c r="H183" s="144">
        <v>84</v>
      </c>
      <c r="I183" s="145"/>
      <c r="J183" s="146">
        <f t="shared" si="20"/>
        <v>0</v>
      </c>
      <c r="K183" s="147"/>
      <c r="L183" s="28"/>
      <c r="M183" s="148" t="s">
        <v>1</v>
      </c>
      <c r="N183" s="149" t="s">
        <v>36</v>
      </c>
      <c r="P183" s="150">
        <f t="shared" si="21"/>
        <v>0</v>
      </c>
      <c r="Q183" s="150">
        <v>9.8530000000000006E-2</v>
      </c>
      <c r="R183" s="150">
        <f t="shared" si="22"/>
        <v>8.2765200000000014</v>
      </c>
      <c r="S183" s="150">
        <v>0</v>
      </c>
      <c r="T183" s="151">
        <f t="shared" si="23"/>
        <v>0</v>
      </c>
      <c r="AR183" s="152" t="s">
        <v>191</v>
      </c>
      <c r="AT183" s="152" t="s">
        <v>187</v>
      </c>
      <c r="AU183" s="152" t="s">
        <v>83</v>
      </c>
      <c r="AY183" s="13" t="s">
        <v>185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3" t="s">
        <v>83</v>
      </c>
      <c r="BK183" s="153">
        <f t="shared" si="29"/>
        <v>0</v>
      </c>
      <c r="BL183" s="13" t="s">
        <v>191</v>
      </c>
      <c r="BM183" s="152" t="s">
        <v>1618</v>
      </c>
    </row>
    <row r="184" spans="2:65" s="1" customFormat="1" ht="21.75" customHeight="1">
      <c r="B184" s="139"/>
      <c r="C184" s="154" t="s">
        <v>350</v>
      </c>
      <c r="D184" s="154" t="s">
        <v>220</v>
      </c>
      <c r="E184" s="155" t="s">
        <v>392</v>
      </c>
      <c r="F184" s="156" t="s">
        <v>1619</v>
      </c>
      <c r="G184" s="157" t="s">
        <v>255</v>
      </c>
      <c r="H184" s="158">
        <v>85</v>
      </c>
      <c r="I184" s="159"/>
      <c r="J184" s="160">
        <f t="shared" si="20"/>
        <v>0</v>
      </c>
      <c r="K184" s="161"/>
      <c r="L184" s="162"/>
      <c r="M184" s="163" t="s">
        <v>1</v>
      </c>
      <c r="N184" s="164" t="s">
        <v>36</v>
      </c>
      <c r="P184" s="150">
        <f t="shared" si="21"/>
        <v>0</v>
      </c>
      <c r="Q184" s="150">
        <v>2.35E-2</v>
      </c>
      <c r="R184" s="150">
        <f t="shared" si="22"/>
        <v>1.9975000000000001</v>
      </c>
      <c r="S184" s="150">
        <v>0</v>
      </c>
      <c r="T184" s="151">
        <f t="shared" si="23"/>
        <v>0</v>
      </c>
      <c r="AR184" s="152" t="s">
        <v>215</v>
      </c>
      <c r="AT184" s="152" t="s">
        <v>220</v>
      </c>
      <c r="AU184" s="152" t="s">
        <v>83</v>
      </c>
      <c r="AY184" s="13" t="s">
        <v>185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3" t="s">
        <v>83</v>
      </c>
      <c r="BK184" s="153">
        <f t="shared" si="29"/>
        <v>0</v>
      </c>
      <c r="BL184" s="13" t="s">
        <v>191</v>
      </c>
      <c r="BM184" s="152" t="s">
        <v>1620</v>
      </c>
    </row>
    <row r="185" spans="2:65" s="1" customFormat="1" ht="33" customHeight="1">
      <c r="B185" s="139"/>
      <c r="C185" s="140" t="s">
        <v>354</v>
      </c>
      <c r="D185" s="140" t="s">
        <v>187</v>
      </c>
      <c r="E185" s="141" t="s">
        <v>396</v>
      </c>
      <c r="F185" s="142" t="s">
        <v>397</v>
      </c>
      <c r="G185" s="143" t="s">
        <v>198</v>
      </c>
      <c r="H185" s="144">
        <v>5.6</v>
      </c>
      <c r="I185" s="145"/>
      <c r="J185" s="146">
        <f t="shared" si="20"/>
        <v>0</v>
      </c>
      <c r="K185" s="147"/>
      <c r="L185" s="28"/>
      <c r="M185" s="148" t="s">
        <v>1</v>
      </c>
      <c r="N185" s="149" t="s">
        <v>36</v>
      </c>
      <c r="P185" s="150">
        <f t="shared" si="21"/>
        <v>0</v>
      </c>
      <c r="Q185" s="150">
        <v>2.2151320000000001</v>
      </c>
      <c r="R185" s="150">
        <f t="shared" si="22"/>
        <v>12.4047392</v>
      </c>
      <c r="S185" s="150">
        <v>0</v>
      </c>
      <c r="T185" s="151">
        <f t="shared" si="23"/>
        <v>0</v>
      </c>
      <c r="AR185" s="152" t="s">
        <v>191</v>
      </c>
      <c r="AT185" s="152" t="s">
        <v>187</v>
      </c>
      <c r="AU185" s="152" t="s">
        <v>83</v>
      </c>
      <c r="AY185" s="13" t="s">
        <v>185</v>
      </c>
      <c r="BE185" s="153">
        <f t="shared" si="24"/>
        <v>0</v>
      </c>
      <c r="BF185" s="153">
        <f t="shared" si="25"/>
        <v>0</v>
      </c>
      <c r="BG185" s="153">
        <f t="shared" si="26"/>
        <v>0</v>
      </c>
      <c r="BH185" s="153">
        <f t="shared" si="27"/>
        <v>0</v>
      </c>
      <c r="BI185" s="153">
        <f t="shared" si="28"/>
        <v>0</v>
      </c>
      <c r="BJ185" s="13" t="s">
        <v>83</v>
      </c>
      <c r="BK185" s="153">
        <f t="shared" si="29"/>
        <v>0</v>
      </c>
      <c r="BL185" s="13" t="s">
        <v>191</v>
      </c>
      <c r="BM185" s="152" t="s">
        <v>1621</v>
      </c>
    </row>
    <row r="186" spans="2:65" s="1" customFormat="1" ht="33" customHeight="1">
      <c r="B186" s="139"/>
      <c r="C186" s="140" t="s">
        <v>358</v>
      </c>
      <c r="D186" s="140" t="s">
        <v>187</v>
      </c>
      <c r="E186" s="141" t="s">
        <v>919</v>
      </c>
      <c r="F186" s="142" t="s">
        <v>920</v>
      </c>
      <c r="G186" s="143" t="s">
        <v>190</v>
      </c>
      <c r="H186" s="144">
        <v>1571.2</v>
      </c>
      <c r="I186" s="145"/>
      <c r="J186" s="146">
        <f t="shared" si="20"/>
        <v>0</v>
      </c>
      <c r="K186" s="147"/>
      <c r="L186" s="28"/>
      <c r="M186" s="148" t="s">
        <v>1</v>
      </c>
      <c r="N186" s="149" t="s">
        <v>36</v>
      </c>
      <c r="P186" s="150">
        <f t="shared" si="21"/>
        <v>0</v>
      </c>
      <c r="Q186" s="150">
        <v>2.571E-2</v>
      </c>
      <c r="R186" s="150">
        <f t="shared" si="22"/>
        <v>40.395552000000002</v>
      </c>
      <c r="S186" s="150">
        <v>0</v>
      </c>
      <c r="T186" s="151">
        <f t="shared" si="23"/>
        <v>0</v>
      </c>
      <c r="AR186" s="152" t="s">
        <v>191</v>
      </c>
      <c r="AT186" s="152" t="s">
        <v>187</v>
      </c>
      <c r="AU186" s="152" t="s">
        <v>83</v>
      </c>
      <c r="AY186" s="13" t="s">
        <v>185</v>
      </c>
      <c r="BE186" s="153">
        <f t="shared" si="24"/>
        <v>0</v>
      </c>
      <c r="BF186" s="153">
        <f t="shared" si="25"/>
        <v>0</v>
      </c>
      <c r="BG186" s="153">
        <f t="shared" si="26"/>
        <v>0</v>
      </c>
      <c r="BH186" s="153">
        <f t="shared" si="27"/>
        <v>0</v>
      </c>
      <c r="BI186" s="153">
        <f t="shared" si="28"/>
        <v>0</v>
      </c>
      <c r="BJ186" s="13" t="s">
        <v>83</v>
      </c>
      <c r="BK186" s="153">
        <f t="shared" si="29"/>
        <v>0</v>
      </c>
      <c r="BL186" s="13" t="s">
        <v>191</v>
      </c>
      <c r="BM186" s="152" t="s">
        <v>1622</v>
      </c>
    </row>
    <row r="187" spans="2:65" s="1" customFormat="1" ht="44.25" customHeight="1">
      <c r="B187" s="139"/>
      <c r="C187" s="140" t="s">
        <v>362</v>
      </c>
      <c r="D187" s="140" t="s">
        <v>187</v>
      </c>
      <c r="E187" s="141" t="s">
        <v>922</v>
      </c>
      <c r="F187" s="142" t="s">
        <v>923</v>
      </c>
      <c r="G187" s="143" t="s">
        <v>190</v>
      </c>
      <c r="H187" s="144">
        <v>1571.2</v>
      </c>
      <c r="I187" s="145"/>
      <c r="J187" s="146">
        <f t="shared" si="20"/>
        <v>0</v>
      </c>
      <c r="K187" s="147"/>
      <c r="L187" s="28"/>
      <c r="M187" s="148" t="s">
        <v>1</v>
      </c>
      <c r="N187" s="149" t="s">
        <v>36</v>
      </c>
      <c r="P187" s="150">
        <f t="shared" si="21"/>
        <v>0</v>
      </c>
      <c r="Q187" s="150">
        <v>0</v>
      </c>
      <c r="R187" s="150">
        <f t="shared" si="22"/>
        <v>0</v>
      </c>
      <c r="S187" s="150">
        <v>0</v>
      </c>
      <c r="T187" s="151">
        <f t="shared" si="23"/>
        <v>0</v>
      </c>
      <c r="AR187" s="152" t="s">
        <v>191</v>
      </c>
      <c r="AT187" s="152" t="s">
        <v>187</v>
      </c>
      <c r="AU187" s="152" t="s">
        <v>83</v>
      </c>
      <c r="AY187" s="13" t="s">
        <v>185</v>
      </c>
      <c r="BE187" s="153">
        <f t="shared" si="24"/>
        <v>0</v>
      </c>
      <c r="BF187" s="153">
        <f t="shared" si="25"/>
        <v>0</v>
      </c>
      <c r="BG187" s="153">
        <f t="shared" si="26"/>
        <v>0</v>
      </c>
      <c r="BH187" s="153">
        <f t="shared" si="27"/>
        <v>0</v>
      </c>
      <c r="BI187" s="153">
        <f t="shared" si="28"/>
        <v>0</v>
      </c>
      <c r="BJ187" s="13" t="s">
        <v>83</v>
      </c>
      <c r="BK187" s="153">
        <f t="shared" si="29"/>
        <v>0</v>
      </c>
      <c r="BL187" s="13" t="s">
        <v>191</v>
      </c>
      <c r="BM187" s="152" t="s">
        <v>1623</v>
      </c>
    </row>
    <row r="188" spans="2:65" s="1" customFormat="1" ht="33" customHeight="1">
      <c r="B188" s="139"/>
      <c r="C188" s="140" t="s">
        <v>366</v>
      </c>
      <c r="D188" s="140" t="s">
        <v>187</v>
      </c>
      <c r="E188" s="141" t="s">
        <v>925</v>
      </c>
      <c r="F188" s="142" t="s">
        <v>926</v>
      </c>
      <c r="G188" s="143" t="s">
        <v>190</v>
      </c>
      <c r="H188" s="144">
        <v>1571.2</v>
      </c>
      <c r="I188" s="145"/>
      <c r="J188" s="146">
        <f t="shared" si="20"/>
        <v>0</v>
      </c>
      <c r="K188" s="147"/>
      <c r="L188" s="28"/>
      <c r="M188" s="148" t="s">
        <v>1</v>
      </c>
      <c r="N188" s="149" t="s">
        <v>36</v>
      </c>
      <c r="P188" s="150">
        <f t="shared" si="21"/>
        <v>0</v>
      </c>
      <c r="Q188" s="150">
        <v>2.571E-2</v>
      </c>
      <c r="R188" s="150">
        <f t="shared" si="22"/>
        <v>40.395552000000002</v>
      </c>
      <c r="S188" s="150">
        <v>0</v>
      </c>
      <c r="T188" s="151">
        <f t="shared" si="23"/>
        <v>0</v>
      </c>
      <c r="AR188" s="152" t="s">
        <v>191</v>
      </c>
      <c r="AT188" s="152" t="s">
        <v>187</v>
      </c>
      <c r="AU188" s="152" t="s">
        <v>83</v>
      </c>
      <c r="AY188" s="13" t="s">
        <v>185</v>
      </c>
      <c r="BE188" s="153">
        <f t="shared" si="24"/>
        <v>0</v>
      </c>
      <c r="BF188" s="153">
        <f t="shared" si="25"/>
        <v>0</v>
      </c>
      <c r="BG188" s="153">
        <f t="shared" si="26"/>
        <v>0</v>
      </c>
      <c r="BH188" s="153">
        <f t="shared" si="27"/>
        <v>0</v>
      </c>
      <c r="BI188" s="153">
        <f t="shared" si="28"/>
        <v>0</v>
      </c>
      <c r="BJ188" s="13" t="s">
        <v>83</v>
      </c>
      <c r="BK188" s="153">
        <f t="shared" si="29"/>
        <v>0</v>
      </c>
      <c r="BL188" s="13" t="s">
        <v>191</v>
      </c>
      <c r="BM188" s="152" t="s">
        <v>1624</v>
      </c>
    </row>
    <row r="189" spans="2:65" s="1" customFormat="1" ht="16.5" customHeight="1">
      <c r="B189" s="139"/>
      <c r="C189" s="140" t="s">
        <v>370</v>
      </c>
      <c r="D189" s="140" t="s">
        <v>187</v>
      </c>
      <c r="E189" s="141" t="s">
        <v>931</v>
      </c>
      <c r="F189" s="142" t="s">
        <v>932</v>
      </c>
      <c r="G189" s="143" t="s">
        <v>190</v>
      </c>
      <c r="H189" s="144">
        <v>377.6</v>
      </c>
      <c r="I189" s="145"/>
      <c r="J189" s="146">
        <f t="shared" si="20"/>
        <v>0</v>
      </c>
      <c r="K189" s="147"/>
      <c r="L189" s="28"/>
      <c r="M189" s="148" t="s">
        <v>1</v>
      </c>
      <c r="N189" s="149" t="s">
        <v>36</v>
      </c>
      <c r="P189" s="150">
        <f t="shared" si="21"/>
        <v>0</v>
      </c>
      <c r="Q189" s="150">
        <v>5.0000000000000002E-5</v>
      </c>
      <c r="R189" s="150">
        <f t="shared" si="22"/>
        <v>1.8880000000000001E-2</v>
      </c>
      <c r="S189" s="150">
        <v>0</v>
      </c>
      <c r="T189" s="151">
        <f t="shared" si="23"/>
        <v>0</v>
      </c>
      <c r="AR189" s="152" t="s">
        <v>191</v>
      </c>
      <c r="AT189" s="152" t="s">
        <v>187</v>
      </c>
      <c r="AU189" s="152" t="s">
        <v>83</v>
      </c>
      <c r="AY189" s="13" t="s">
        <v>185</v>
      </c>
      <c r="BE189" s="153">
        <f t="shared" si="24"/>
        <v>0</v>
      </c>
      <c r="BF189" s="153">
        <f t="shared" si="25"/>
        <v>0</v>
      </c>
      <c r="BG189" s="153">
        <f t="shared" si="26"/>
        <v>0</v>
      </c>
      <c r="BH189" s="153">
        <f t="shared" si="27"/>
        <v>0</v>
      </c>
      <c r="BI189" s="153">
        <f t="shared" si="28"/>
        <v>0</v>
      </c>
      <c r="BJ189" s="13" t="s">
        <v>83</v>
      </c>
      <c r="BK189" s="153">
        <f t="shared" si="29"/>
        <v>0</v>
      </c>
      <c r="BL189" s="13" t="s">
        <v>191</v>
      </c>
      <c r="BM189" s="152" t="s">
        <v>1625</v>
      </c>
    </row>
    <row r="190" spans="2:65" s="1" customFormat="1" ht="24.25" customHeight="1">
      <c r="B190" s="139"/>
      <c r="C190" s="140" t="s">
        <v>374</v>
      </c>
      <c r="D190" s="140" t="s">
        <v>187</v>
      </c>
      <c r="E190" s="141" t="s">
        <v>1626</v>
      </c>
      <c r="F190" s="142" t="s">
        <v>1627</v>
      </c>
      <c r="G190" s="143" t="s">
        <v>190</v>
      </c>
      <c r="H190" s="144">
        <v>101.84399999999999</v>
      </c>
      <c r="I190" s="145"/>
      <c r="J190" s="146">
        <f t="shared" si="20"/>
        <v>0</v>
      </c>
      <c r="K190" s="147"/>
      <c r="L190" s="28"/>
      <c r="M190" s="148" t="s">
        <v>1</v>
      </c>
      <c r="N190" s="149" t="s">
        <v>36</v>
      </c>
      <c r="P190" s="150">
        <f t="shared" si="21"/>
        <v>0</v>
      </c>
      <c r="Q190" s="150">
        <v>0</v>
      </c>
      <c r="R190" s="150">
        <f t="shared" si="22"/>
        <v>0</v>
      </c>
      <c r="S190" s="150">
        <v>1.6E-2</v>
      </c>
      <c r="T190" s="151">
        <f t="shared" si="23"/>
        <v>1.6295039999999998</v>
      </c>
      <c r="AR190" s="152" t="s">
        <v>252</v>
      </c>
      <c r="AT190" s="152" t="s">
        <v>187</v>
      </c>
      <c r="AU190" s="152" t="s">
        <v>83</v>
      </c>
      <c r="AY190" s="13" t="s">
        <v>185</v>
      </c>
      <c r="BE190" s="153">
        <f t="shared" si="24"/>
        <v>0</v>
      </c>
      <c r="BF190" s="153">
        <f t="shared" si="25"/>
        <v>0</v>
      </c>
      <c r="BG190" s="153">
        <f t="shared" si="26"/>
        <v>0</v>
      </c>
      <c r="BH190" s="153">
        <f t="shared" si="27"/>
        <v>0</v>
      </c>
      <c r="BI190" s="153">
        <f t="shared" si="28"/>
        <v>0</v>
      </c>
      <c r="BJ190" s="13" t="s">
        <v>83</v>
      </c>
      <c r="BK190" s="153">
        <f t="shared" si="29"/>
        <v>0</v>
      </c>
      <c r="BL190" s="13" t="s">
        <v>252</v>
      </c>
      <c r="BM190" s="152" t="s">
        <v>1628</v>
      </c>
    </row>
    <row r="191" spans="2:65" s="1" customFormat="1" ht="38" customHeight="1">
      <c r="B191" s="139"/>
      <c r="C191" s="140" t="s">
        <v>379</v>
      </c>
      <c r="D191" s="140" t="s">
        <v>187</v>
      </c>
      <c r="E191" s="141" t="s">
        <v>1629</v>
      </c>
      <c r="F191" s="142" t="s">
        <v>1630</v>
      </c>
      <c r="G191" s="143" t="s">
        <v>190</v>
      </c>
      <c r="H191" s="144">
        <v>243.54</v>
      </c>
      <c r="I191" s="145"/>
      <c r="J191" s="146">
        <f t="shared" si="20"/>
        <v>0</v>
      </c>
      <c r="K191" s="147"/>
      <c r="L191" s="28"/>
      <c r="M191" s="148" t="s">
        <v>1</v>
      </c>
      <c r="N191" s="149" t="s">
        <v>36</v>
      </c>
      <c r="P191" s="150">
        <f t="shared" si="21"/>
        <v>0</v>
      </c>
      <c r="Q191" s="150">
        <v>1.7000000000000001E-4</v>
      </c>
      <c r="R191" s="150">
        <f t="shared" si="22"/>
        <v>4.1401800000000002E-2</v>
      </c>
      <c r="S191" s="150">
        <v>1.6E-2</v>
      </c>
      <c r="T191" s="151">
        <f t="shared" si="23"/>
        <v>3.8966400000000001</v>
      </c>
      <c r="AR191" s="152" t="s">
        <v>252</v>
      </c>
      <c r="AT191" s="152" t="s">
        <v>187</v>
      </c>
      <c r="AU191" s="152" t="s">
        <v>83</v>
      </c>
      <c r="AY191" s="13" t="s">
        <v>185</v>
      </c>
      <c r="BE191" s="153">
        <f t="shared" si="24"/>
        <v>0</v>
      </c>
      <c r="BF191" s="153">
        <f t="shared" si="25"/>
        <v>0</v>
      </c>
      <c r="BG191" s="153">
        <f t="shared" si="26"/>
        <v>0</v>
      </c>
      <c r="BH191" s="153">
        <f t="shared" si="27"/>
        <v>0</v>
      </c>
      <c r="BI191" s="153">
        <f t="shared" si="28"/>
        <v>0</v>
      </c>
      <c r="BJ191" s="13" t="s">
        <v>83</v>
      </c>
      <c r="BK191" s="153">
        <f t="shared" si="29"/>
        <v>0</v>
      </c>
      <c r="BL191" s="13" t="s">
        <v>252</v>
      </c>
      <c r="BM191" s="152" t="s">
        <v>1631</v>
      </c>
    </row>
    <row r="192" spans="2:65" s="1" customFormat="1" ht="21.75" customHeight="1">
      <c r="B192" s="139"/>
      <c r="C192" s="140" t="s">
        <v>383</v>
      </c>
      <c r="D192" s="140" t="s">
        <v>187</v>
      </c>
      <c r="E192" s="141" t="s">
        <v>1632</v>
      </c>
      <c r="F192" s="142" t="s">
        <v>1633</v>
      </c>
      <c r="G192" s="143" t="s">
        <v>241</v>
      </c>
      <c r="H192" s="144">
        <v>20</v>
      </c>
      <c r="I192" s="145"/>
      <c r="J192" s="146">
        <f t="shared" si="20"/>
        <v>0</v>
      </c>
      <c r="K192" s="147"/>
      <c r="L192" s="28"/>
      <c r="M192" s="148" t="s">
        <v>1</v>
      </c>
      <c r="N192" s="149" t="s">
        <v>36</v>
      </c>
      <c r="P192" s="150">
        <f t="shared" si="21"/>
        <v>0</v>
      </c>
      <c r="Q192" s="150">
        <v>0</v>
      </c>
      <c r="R192" s="150">
        <f t="shared" si="22"/>
        <v>0</v>
      </c>
      <c r="S192" s="150">
        <v>8.0000000000000002E-3</v>
      </c>
      <c r="T192" s="151">
        <f t="shared" si="23"/>
        <v>0.16</v>
      </c>
      <c r="AR192" s="152" t="s">
        <v>191</v>
      </c>
      <c r="AT192" s="152" t="s">
        <v>187</v>
      </c>
      <c r="AU192" s="152" t="s">
        <v>83</v>
      </c>
      <c r="AY192" s="13" t="s">
        <v>185</v>
      </c>
      <c r="BE192" s="153">
        <f t="shared" si="24"/>
        <v>0</v>
      </c>
      <c r="BF192" s="153">
        <f t="shared" si="25"/>
        <v>0</v>
      </c>
      <c r="BG192" s="153">
        <f t="shared" si="26"/>
        <v>0</v>
      </c>
      <c r="BH192" s="153">
        <f t="shared" si="27"/>
        <v>0</v>
      </c>
      <c r="BI192" s="153">
        <f t="shared" si="28"/>
        <v>0</v>
      </c>
      <c r="BJ192" s="13" t="s">
        <v>83</v>
      </c>
      <c r="BK192" s="153">
        <f t="shared" si="29"/>
        <v>0</v>
      </c>
      <c r="BL192" s="13" t="s">
        <v>191</v>
      </c>
      <c r="BM192" s="152" t="s">
        <v>1634</v>
      </c>
    </row>
    <row r="193" spans="2:65" s="1" customFormat="1" ht="24.25" customHeight="1">
      <c r="B193" s="139"/>
      <c r="C193" s="140" t="s">
        <v>387</v>
      </c>
      <c r="D193" s="140" t="s">
        <v>187</v>
      </c>
      <c r="E193" s="141" t="s">
        <v>1635</v>
      </c>
      <c r="F193" s="142" t="s">
        <v>1636</v>
      </c>
      <c r="G193" s="143" t="s">
        <v>241</v>
      </c>
      <c r="H193" s="144">
        <v>12</v>
      </c>
      <c r="I193" s="145"/>
      <c r="J193" s="146">
        <f t="shared" si="20"/>
        <v>0</v>
      </c>
      <c r="K193" s="147"/>
      <c r="L193" s="28"/>
      <c r="M193" s="148" t="s">
        <v>1</v>
      </c>
      <c r="N193" s="149" t="s">
        <v>36</v>
      </c>
      <c r="P193" s="150">
        <f t="shared" si="21"/>
        <v>0</v>
      </c>
      <c r="Q193" s="150">
        <v>0</v>
      </c>
      <c r="R193" s="150">
        <f t="shared" si="22"/>
        <v>0</v>
      </c>
      <c r="S193" s="150">
        <v>1.2E-2</v>
      </c>
      <c r="T193" s="151">
        <f t="shared" si="23"/>
        <v>0.14400000000000002</v>
      </c>
      <c r="AR193" s="152" t="s">
        <v>191</v>
      </c>
      <c r="AT193" s="152" t="s">
        <v>187</v>
      </c>
      <c r="AU193" s="152" t="s">
        <v>83</v>
      </c>
      <c r="AY193" s="13" t="s">
        <v>185</v>
      </c>
      <c r="BE193" s="153">
        <f t="shared" si="24"/>
        <v>0</v>
      </c>
      <c r="BF193" s="153">
        <f t="shared" si="25"/>
        <v>0</v>
      </c>
      <c r="BG193" s="153">
        <f t="shared" si="26"/>
        <v>0</v>
      </c>
      <c r="BH193" s="153">
        <f t="shared" si="27"/>
        <v>0</v>
      </c>
      <c r="BI193" s="153">
        <f t="shared" si="28"/>
        <v>0</v>
      </c>
      <c r="BJ193" s="13" t="s">
        <v>83</v>
      </c>
      <c r="BK193" s="153">
        <f t="shared" si="29"/>
        <v>0</v>
      </c>
      <c r="BL193" s="13" t="s">
        <v>191</v>
      </c>
      <c r="BM193" s="152" t="s">
        <v>1637</v>
      </c>
    </row>
    <row r="194" spans="2:65" s="1" customFormat="1" ht="24.25" customHeight="1">
      <c r="B194" s="139"/>
      <c r="C194" s="140" t="s">
        <v>391</v>
      </c>
      <c r="D194" s="140" t="s">
        <v>187</v>
      </c>
      <c r="E194" s="141" t="s">
        <v>469</v>
      </c>
      <c r="F194" s="142" t="s">
        <v>470</v>
      </c>
      <c r="G194" s="143" t="s">
        <v>190</v>
      </c>
      <c r="H194" s="144">
        <v>4</v>
      </c>
      <c r="I194" s="145"/>
      <c r="J194" s="146">
        <f t="shared" si="20"/>
        <v>0</v>
      </c>
      <c r="K194" s="147"/>
      <c r="L194" s="28"/>
      <c r="M194" s="148" t="s">
        <v>1</v>
      </c>
      <c r="N194" s="149" t="s">
        <v>36</v>
      </c>
      <c r="P194" s="150">
        <f t="shared" si="21"/>
        <v>0</v>
      </c>
      <c r="Q194" s="150">
        <v>0</v>
      </c>
      <c r="R194" s="150">
        <f t="shared" si="22"/>
        <v>0</v>
      </c>
      <c r="S194" s="150">
        <v>7.5999999999999998E-2</v>
      </c>
      <c r="T194" s="151">
        <f t="shared" si="23"/>
        <v>0.30399999999999999</v>
      </c>
      <c r="AR194" s="152" t="s">
        <v>191</v>
      </c>
      <c r="AT194" s="152" t="s">
        <v>187</v>
      </c>
      <c r="AU194" s="152" t="s">
        <v>83</v>
      </c>
      <c r="AY194" s="13" t="s">
        <v>185</v>
      </c>
      <c r="BE194" s="153">
        <f t="shared" si="24"/>
        <v>0</v>
      </c>
      <c r="BF194" s="153">
        <f t="shared" si="25"/>
        <v>0</v>
      </c>
      <c r="BG194" s="153">
        <f t="shared" si="26"/>
        <v>0</v>
      </c>
      <c r="BH194" s="153">
        <f t="shared" si="27"/>
        <v>0</v>
      </c>
      <c r="BI194" s="153">
        <f t="shared" si="28"/>
        <v>0</v>
      </c>
      <c r="BJ194" s="13" t="s">
        <v>83</v>
      </c>
      <c r="BK194" s="153">
        <f t="shared" si="29"/>
        <v>0</v>
      </c>
      <c r="BL194" s="13" t="s">
        <v>191</v>
      </c>
      <c r="BM194" s="152" t="s">
        <v>1638</v>
      </c>
    </row>
    <row r="195" spans="2:65" s="1" customFormat="1" ht="33" customHeight="1">
      <c r="B195" s="139"/>
      <c r="C195" s="140" t="s">
        <v>395</v>
      </c>
      <c r="D195" s="140" t="s">
        <v>187</v>
      </c>
      <c r="E195" s="141" t="s">
        <v>1639</v>
      </c>
      <c r="F195" s="142" t="s">
        <v>1640</v>
      </c>
      <c r="G195" s="143" t="s">
        <v>198</v>
      </c>
      <c r="H195" s="144">
        <v>809.77099999999996</v>
      </c>
      <c r="I195" s="145"/>
      <c r="J195" s="146">
        <f t="shared" si="20"/>
        <v>0</v>
      </c>
      <c r="K195" s="147"/>
      <c r="L195" s="28"/>
      <c r="M195" s="148" t="s">
        <v>1</v>
      </c>
      <c r="N195" s="149" t="s">
        <v>36</v>
      </c>
      <c r="P195" s="150">
        <f t="shared" si="21"/>
        <v>0</v>
      </c>
      <c r="Q195" s="150">
        <v>0</v>
      </c>
      <c r="R195" s="150">
        <f t="shared" si="22"/>
        <v>0</v>
      </c>
      <c r="S195" s="150">
        <v>3.9E-2</v>
      </c>
      <c r="T195" s="151">
        <f t="shared" si="23"/>
        <v>31.581068999999999</v>
      </c>
      <c r="AR195" s="152" t="s">
        <v>191</v>
      </c>
      <c r="AT195" s="152" t="s">
        <v>187</v>
      </c>
      <c r="AU195" s="152" t="s">
        <v>83</v>
      </c>
      <c r="AY195" s="13" t="s">
        <v>185</v>
      </c>
      <c r="BE195" s="153">
        <f t="shared" si="24"/>
        <v>0</v>
      </c>
      <c r="BF195" s="153">
        <f t="shared" si="25"/>
        <v>0</v>
      </c>
      <c r="BG195" s="153">
        <f t="shared" si="26"/>
        <v>0</v>
      </c>
      <c r="BH195" s="153">
        <f t="shared" si="27"/>
        <v>0</v>
      </c>
      <c r="BI195" s="153">
        <f t="shared" si="28"/>
        <v>0</v>
      </c>
      <c r="BJ195" s="13" t="s">
        <v>83</v>
      </c>
      <c r="BK195" s="153">
        <f t="shared" si="29"/>
        <v>0</v>
      </c>
      <c r="BL195" s="13" t="s">
        <v>191</v>
      </c>
      <c r="BM195" s="152" t="s">
        <v>1641</v>
      </c>
    </row>
    <row r="196" spans="2:65" s="1" customFormat="1" ht="33" customHeight="1">
      <c r="B196" s="139"/>
      <c r="C196" s="140" t="s">
        <v>399</v>
      </c>
      <c r="D196" s="140" t="s">
        <v>187</v>
      </c>
      <c r="E196" s="141" t="s">
        <v>1642</v>
      </c>
      <c r="F196" s="142" t="s">
        <v>1643</v>
      </c>
      <c r="G196" s="143" t="s">
        <v>198</v>
      </c>
      <c r="H196" s="144">
        <v>301.01900000000001</v>
      </c>
      <c r="I196" s="145"/>
      <c r="J196" s="146">
        <f t="shared" si="20"/>
        <v>0</v>
      </c>
      <c r="K196" s="147"/>
      <c r="L196" s="28"/>
      <c r="M196" s="148" t="s">
        <v>1</v>
      </c>
      <c r="N196" s="149" t="s">
        <v>36</v>
      </c>
      <c r="P196" s="150">
        <f t="shared" si="21"/>
        <v>0</v>
      </c>
      <c r="Q196" s="150">
        <v>0</v>
      </c>
      <c r="R196" s="150">
        <f t="shared" si="22"/>
        <v>0</v>
      </c>
      <c r="S196" s="150">
        <v>0.222</v>
      </c>
      <c r="T196" s="151">
        <f t="shared" si="23"/>
        <v>66.826217999999997</v>
      </c>
      <c r="AR196" s="152" t="s">
        <v>191</v>
      </c>
      <c r="AT196" s="152" t="s">
        <v>187</v>
      </c>
      <c r="AU196" s="152" t="s">
        <v>83</v>
      </c>
      <c r="AY196" s="13" t="s">
        <v>185</v>
      </c>
      <c r="BE196" s="153">
        <f t="shared" si="24"/>
        <v>0</v>
      </c>
      <c r="BF196" s="153">
        <f t="shared" si="25"/>
        <v>0</v>
      </c>
      <c r="BG196" s="153">
        <f t="shared" si="26"/>
        <v>0</v>
      </c>
      <c r="BH196" s="153">
        <f t="shared" si="27"/>
        <v>0</v>
      </c>
      <c r="BI196" s="153">
        <f t="shared" si="28"/>
        <v>0</v>
      </c>
      <c r="BJ196" s="13" t="s">
        <v>83</v>
      </c>
      <c r="BK196" s="153">
        <f t="shared" si="29"/>
        <v>0</v>
      </c>
      <c r="BL196" s="13" t="s">
        <v>191</v>
      </c>
      <c r="BM196" s="152" t="s">
        <v>1644</v>
      </c>
    </row>
    <row r="197" spans="2:65" s="1" customFormat="1" ht="38" customHeight="1">
      <c r="B197" s="139"/>
      <c r="C197" s="140" t="s">
        <v>403</v>
      </c>
      <c r="D197" s="140" t="s">
        <v>187</v>
      </c>
      <c r="E197" s="141" t="s">
        <v>1645</v>
      </c>
      <c r="F197" s="142" t="s">
        <v>1646</v>
      </c>
      <c r="G197" s="143" t="s">
        <v>198</v>
      </c>
      <c r="H197" s="144">
        <v>10.491</v>
      </c>
      <c r="I197" s="145"/>
      <c r="J197" s="146">
        <f t="shared" si="20"/>
        <v>0</v>
      </c>
      <c r="K197" s="147"/>
      <c r="L197" s="28"/>
      <c r="M197" s="148" t="s">
        <v>1</v>
      </c>
      <c r="N197" s="149" t="s">
        <v>36</v>
      </c>
      <c r="P197" s="150">
        <f t="shared" si="21"/>
        <v>0</v>
      </c>
      <c r="Q197" s="150">
        <v>1.5399999999999999E-3</v>
      </c>
      <c r="R197" s="150">
        <f t="shared" si="22"/>
        <v>1.6156139999999999E-2</v>
      </c>
      <c r="S197" s="150">
        <v>2.0139999999999998</v>
      </c>
      <c r="T197" s="151">
        <f t="shared" si="23"/>
        <v>21.128873999999996</v>
      </c>
      <c r="AR197" s="152" t="s">
        <v>191</v>
      </c>
      <c r="AT197" s="152" t="s">
        <v>187</v>
      </c>
      <c r="AU197" s="152" t="s">
        <v>83</v>
      </c>
      <c r="AY197" s="13" t="s">
        <v>185</v>
      </c>
      <c r="BE197" s="153">
        <f t="shared" si="24"/>
        <v>0</v>
      </c>
      <c r="BF197" s="153">
        <f t="shared" si="25"/>
        <v>0</v>
      </c>
      <c r="BG197" s="153">
        <f t="shared" si="26"/>
        <v>0</v>
      </c>
      <c r="BH197" s="153">
        <f t="shared" si="27"/>
        <v>0</v>
      </c>
      <c r="BI197" s="153">
        <f t="shared" si="28"/>
        <v>0</v>
      </c>
      <c r="BJ197" s="13" t="s">
        <v>83</v>
      </c>
      <c r="BK197" s="153">
        <f t="shared" si="29"/>
        <v>0</v>
      </c>
      <c r="BL197" s="13" t="s">
        <v>191</v>
      </c>
      <c r="BM197" s="152" t="s">
        <v>1647</v>
      </c>
    </row>
    <row r="198" spans="2:65" s="1" customFormat="1" ht="33" customHeight="1">
      <c r="B198" s="139"/>
      <c r="C198" s="140" t="s">
        <v>407</v>
      </c>
      <c r="D198" s="140" t="s">
        <v>187</v>
      </c>
      <c r="E198" s="141" t="s">
        <v>1648</v>
      </c>
      <c r="F198" s="142" t="s">
        <v>1649</v>
      </c>
      <c r="G198" s="143" t="s">
        <v>198</v>
      </c>
      <c r="H198" s="144">
        <v>64.043000000000006</v>
      </c>
      <c r="I198" s="145"/>
      <c r="J198" s="146">
        <f t="shared" si="20"/>
        <v>0</v>
      </c>
      <c r="K198" s="147"/>
      <c r="L198" s="28"/>
      <c r="M198" s="148" t="s">
        <v>1</v>
      </c>
      <c r="N198" s="149" t="s">
        <v>36</v>
      </c>
      <c r="P198" s="150">
        <f t="shared" si="21"/>
        <v>0</v>
      </c>
      <c r="Q198" s="150">
        <v>8.7000000000000001E-4</v>
      </c>
      <c r="R198" s="150">
        <f t="shared" si="22"/>
        <v>5.5717410000000009E-2</v>
      </c>
      <c r="S198" s="150">
        <v>2.41</v>
      </c>
      <c r="T198" s="151">
        <f t="shared" si="23"/>
        <v>154.34363000000002</v>
      </c>
      <c r="AR198" s="152" t="s">
        <v>191</v>
      </c>
      <c r="AT198" s="152" t="s">
        <v>187</v>
      </c>
      <c r="AU198" s="152" t="s">
        <v>83</v>
      </c>
      <c r="AY198" s="13" t="s">
        <v>185</v>
      </c>
      <c r="BE198" s="153">
        <f t="shared" si="24"/>
        <v>0</v>
      </c>
      <c r="BF198" s="153">
        <f t="shared" si="25"/>
        <v>0</v>
      </c>
      <c r="BG198" s="153">
        <f t="shared" si="26"/>
        <v>0</v>
      </c>
      <c r="BH198" s="153">
        <f t="shared" si="27"/>
        <v>0</v>
      </c>
      <c r="BI198" s="153">
        <f t="shared" si="28"/>
        <v>0</v>
      </c>
      <c r="BJ198" s="13" t="s">
        <v>83</v>
      </c>
      <c r="BK198" s="153">
        <f t="shared" si="29"/>
        <v>0</v>
      </c>
      <c r="BL198" s="13" t="s">
        <v>191</v>
      </c>
      <c r="BM198" s="152" t="s">
        <v>1650</v>
      </c>
    </row>
    <row r="199" spans="2:65" s="1" customFormat="1" ht="21.75" customHeight="1">
      <c r="B199" s="139"/>
      <c r="C199" s="140" t="s">
        <v>411</v>
      </c>
      <c r="D199" s="140" t="s">
        <v>187</v>
      </c>
      <c r="E199" s="141" t="s">
        <v>525</v>
      </c>
      <c r="F199" s="142" t="s">
        <v>526</v>
      </c>
      <c r="G199" s="143" t="s">
        <v>223</v>
      </c>
      <c r="H199" s="144">
        <v>281.60599999999999</v>
      </c>
      <c r="I199" s="145"/>
      <c r="J199" s="146">
        <f t="shared" si="20"/>
        <v>0</v>
      </c>
      <c r="K199" s="147"/>
      <c r="L199" s="28"/>
      <c r="M199" s="148" t="s">
        <v>1</v>
      </c>
      <c r="N199" s="149" t="s">
        <v>36</v>
      </c>
      <c r="P199" s="150">
        <f t="shared" si="21"/>
        <v>0</v>
      </c>
      <c r="Q199" s="150">
        <v>0</v>
      </c>
      <c r="R199" s="150">
        <f t="shared" si="22"/>
        <v>0</v>
      </c>
      <c r="S199" s="150">
        <v>0</v>
      </c>
      <c r="T199" s="151">
        <f t="shared" si="23"/>
        <v>0</v>
      </c>
      <c r="AR199" s="152" t="s">
        <v>191</v>
      </c>
      <c r="AT199" s="152" t="s">
        <v>187</v>
      </c>
      <c r="AU199" s="152" t="s">
        <v>83</v>
      </c>
      <c r="AY199" s="13" t="s">
        <v>185</v>
      </c>
      <c r="BE199" s="153">
        <f t="shared" si="24"/>
        <v>0</v>
      </c>
      <c r="BF199" s="153">
        <f t="shared" si="25"/>
        <v>0</v>
      </c>
      <c r="BG199" s="153">
        <f t="shared" si="26"/>
        <v>0</v>
      </c>
      <c r="BH199" s="153">
        <f t="shared" si="27"/>
        <v>0</v>
      </c>
      <c r="BI199" s="153">
        <f t="shared" si="28"/>
        <v>0</v>
      </c>
      <c r="BJ199" s="13" t="s">
        <v>83</v>
      </c>
      <c r="BK199" s="153">
        <f t="shared" si="29"/>
        <v>0</v>
      </c>
      <c r="BL199" s="13" t="s">
        <v>191</v>
      </c>
      <c r="BM199" s="152" t="s">
        <v>1651</v>
      </c>
    </row>
    <row r="200" spans="2:65" s="1" customFormat="1" ht="24.25" customHeight="1">
      <c r="B200" s="139"/>
      <c r="C200" s="140" t="s">
        <v>415</v>
      </c>
      <c r="D200" s="140" t="s">
        <v>187</v>
      </c>
      <c r="E200" s="141" t="s">
        <v>529</v>
      </c>
      <c r="F200" s="142" t="s">
        <v>530</v>
      </c>
      <c r="G200" s="143" t="s">
        <v>223</v>
      </c>
      <c r="H200" s="144">
        <v>4224.09</v>
      </c>
      <c r="I200" s="145"/>
      <c r="J200" s="146">
        <f t="shared" si="20"/>
        <v>0</v>
      </c>
      <c r="K200" s="147"/>
      <c r="L200" s="28"/>
      <c r="M200" s="148" t="s">
        <v>1</v>
      </c>
      <c r="N200" s="149" t="s">
        <v>36</v>
      </c>
      <c r="P200" s="150">
        <f t="shared" si="21"/>
        <v>0</v>
      </c>
      <c r="Q200" s="150">
        <v>0</v>
      </c>
      <c r="R200" s="150">
        <f t="shared" si="22"/>
        <v>0</v>
      </c>
      <c r="S200" s="150">
        <v>0</v>
      </c>
      <c r="T200" s="151">
        <f t="shared" si="23"/>
        <v>0</v>
      </c>
      <c r="AR200" s="152" t="s">
        <v>191</v>
      </c>
      <c r="AT200" s="152" t="s">
        <v>187</v>
      </c>
      <c r="AU200" s="152" t="s">
        <v>83</v>
      </c>
      <c r="AY200" s="13" t="s">
        <v>185</v>
      </c>
      <c r="BE200" s="153">
        <f t="shared" si="24"/>
        <v>0</v>
      </c>
      <c r="BF200" s="153">
        <f t="shared" si="25"/>
        <v>0</v>
      </c>
      <c r="BG200" s="153">
        <f t="shared" si="26"/>
        <v>0</v>
      </c>
      <c r="BH200" s="153">
        <f t="shared" si="27"/>
        <v>0</v>
      </c>
      <c r="BI200" s="153">
        <f t="shared" si="28"/>
        <v>0</v>
      </c>
      <c r="BJ200" s="13" t="s">
        <v>83</v>
      </c>
      <c r="BK200" s="153">
        <f t="shared" si="29"/>
        <v>0</v>
      </c>
      <c r="BL200" s="13" t="s">
        <v>191</v>
      </c>
      <c r="BM200" s="152" t="s">
        <v>1652</v>
      </c>
    </row>
    <row r="201" spans="2:65" s="1" customFormat="1" ht="24.25" customHeight="1">
      <c r="B201" s="139"/>
      <c r="C201" s="140" t="s">
        <v>419</v>
      </c>
      <c r="D201" s="140" t="s">
        <v>187</v>
      </c>
      <c r="E201" s="141" t="s">
        <v>1653</v>
      </c>
      <c r="F201" s="142" t="s">
        <v>1654</v>
      </c>
      <c r="G201" s="143" t="s">
        <v>223</v>
      </c>
      <c r="H201" s="144">
        <v>3.8969999999999998</v>
      </c>
      <c r="I201" s="145"/>
      <c r="J201" s="146">
        <f t="shared" si="20"/>
        <v>0</v>
      </c>
      <c r="K201" s="147"/>
      <c r="L201" s="28"/>
      <c r="M201" s="148" t="s">
        <v>1</v>
      </c>
      <c r="N201" s="149" t="s">
        <v>36</v>
      </c>
      <c r="P201" s="150">
        <f t="shared" si="21"/>
        <v>0</v>
      </c>
      <c r="Q201" s="150">
        <v>0</v>
      </c>
      <c r="R201" s="150">
        <f t="shared" si="22"/>
        <v>0</v>
      </c>
      <c r="S201" s="150">
        <v>0</v>
      </c>
      <c r="T201" s="151">
        <f t="shared" si="23"/>
        <v>0</v>
      </c>
      <c r="AR201" s="152" t="s">
        <v>191</v>
      </c>
      <c r="AT201" s="152" t="s">
        <v>187</v>
      </c>
      <c r="AU201" s="152" t="s">
        <v>83</v>
      </c>
      <c r="AY201" s="13" t="s">
        <v>185</v>
      </c>
      <c r="BE201" s="153">
        <f t="shared" si="24"/>
        <v>0</v>
      </c>
      <c r="BF201" s="153">
        <f t="shared" si="25"/>
        <v>0</v>
      </c>
      <c r="BG201" s="153">
        <f t="shared" si="26"/>
        <v>0</v>
      </c>
      <c r="BH201" s="153">
        <f t="shared" si="27"/>
        <v>0</v>
      </c>
      <c r="BI201" s="153">
        <f t="shared" si="28"/>
        <v>0</v>
      </c>
      <c r="BJ201" s="13" t="s">
        <v>83</v>
      </c>
      <c r="BK201" s="153">
        <f t="shared" si="29"/>
        <v>0</v>
      </c>
      <c r="BL201" s="13" t="s">
        <v>191</v>
      </c>
      <c r="BM201" s="152" t="s">
        <v>1655</v>
      </c>
    </row>
    <row r="202" spans="2:65" s="1" customFormat="1" ht="38" customHeight="1">
      <c r="B202" s="139"/>
      <c r="C202" s="140" t="s">
        <v>423</v>
      </c>
      <c r="D202" s="140" t="s">
        <v>187</v>
      </c>
      <c r="E202" s="141" t="s">
        <v>1656</v>
      </c>
      <c r="F202" s="142" t="s">
        <v>1657</v>
      </c>
      <c r="G202" s="143" t="s">
        <v>223</v>
      </c>
      <c r="H202" s="144">
        <v>3.8969999999999998</v>
      </c>
      <c r="I202" s="145"/>
      <c r="J202" s="146">
        <f t="shared" si="20"/>
        <v>0</v>
      </c>
      <c r="K202" s="147"/>
      <c r="L202" s="28"/>
      <c r="M202" s="148" t="s">
        <v>1</v>
      </c>
      <c r="N202" s="149" t="s">
        <v>36</v>
      </c>
      <c r="P202" s="150">
        <f t="shared" si="21"/>
        <v>0</v>
      </c>
      <c r="Q202" s="150">
        <v>0</v>
      </c>
      <c r="R202" s="150">
        <f t="shared" si="22"/>
        <v>0</v>
      </c>
      <c r="S202" s="150">
        <v>0</v>
      </c>
      <c r="T202" s="151">
        <f t="shared" si="23"/>
        <v>0</v>
      </c>
      <c r="AR202" s="152" t="s">
        <v>191</v>
      </c>
      <c r="AT202" s="152" t="s">
        <v>187</v>
      </c>
      <c r="AU202" s="152" t="s">
        <v>83</v>
      </c>
      <c r="AY202" s="13" t="s">
        <v>185</v>
      </c>
      <c r="BE202" s="153">
        <f t="shared" si="24"/>
        <v>0</v>
      </c>
      <c r="BF202" s="153">
        <f t="shared" si="25"/>
        <v>0</v>
      </c>
      <c r="BG202" s="153">
        <f t="shared" si="26"/>
        <v>0</v>
      </c>
      <c r="BH202" s="153">
        <f t="shared" si="27"/>
        <v>0</v>
      </c>
      <c r="BI202" s="153">
        <f t="shared" si="28"/>
        <v>0</v>
      </c>
      <c r="BJ202" s="13" t="s">
        <v>83</v>
      </c>
      <c r="BK202" s="153">
        <f t="shared" si="29"/>
        <v>0</v>
      </c>
      <c r="BL202" s="13" t="s">
        <v>191</v>
      </c>
      <c r="BM202" s="152" t="s">
        <v>1658</v>
      </c>
    </row>
    <row r="203" spans="2:65" s="1" customFormat="1" ht="24.25" customHeight="1">
      <c r="B203" s="139"/>
      <c r="C203" s="140" t="s">
        <v>427</v>
      </c>
      <c r="D203" s="140" t="s">
        <v>187</v>
      </c>
      <c r="E203" s="141" t="s">
        <v>1659</v>
      </c>
      <c r="F203" s="142" t="s">
        <v>1660</v>
      </c>
      <c r="G203" s="143" t="s">
        <v>223</v>
      </c>
      <c r="H203" s="144">
        <v>281.60599999999999</v>
      </c>
      <c r="I203" s="145"/>
      <c r="J203" s="146">
        <f t="shared" si="20"/>
        <v>0</v>
      </c>
      <c r="K203" s="147"/>
      <c r="L203" s="28"/>
      <c r="M203" s="148" t="s">
        <v>1</v>
      </c>
      <c r="N203" s="149" t="s">
        <v>36</v>
      </c>
      <c r="P203" s="150">
        <f t="shared" si="21"/>
        <v>0</v>
      </c>
      <c r="Q203" s="150">
        <v>0</v>
      </c>
      <c r="R203" s="150">
        <f t="shared" si="22"/>
        <v>0</v>
      </c>
      <c r="S203" s="150">
        <v>0</v>
      </c>
      <c r="T203" s="151">
        <f t="shared" si="23"/>
        <v>0</v>
      </c>
      <c r="AR203" s="152" t="s">
        <v>191</v>
      </c>
      <c r="AT203" s="152" t="s">
        <v>187</v>
      </c>
      <c r="AU203" s="152" t="s">
        <v>83</v>
      </c>
      <c r="AY203" s="13" t="s">
        <v>185</v>
      </c>
      <c r="BE203" s="153">
        <f t="shared" si="24"/>
        <v>0</v>
      </c>
      <c r="BF203" s="153">
        <f t="shared" si="25"/>
        <v>0</v>
      </c>
      <c r="BG203" s="153">
        <f t="shared" si="26"/>
        <v>0</v>
      </c>
      <c r="BH203" s="153">
        <f t="shared" si="27"/>
        <v>0</v>
      </c>
      <c r="BI203" s="153">
        <f t="shared" si="28"/>
        <v>0</v>
      </c>
      <c r="BJ203" s="13" t="s">
        <v>83</v>
      </c>
      <c r="BK203" s="153">
        <f t="shared" si="29"/>
        <v>0</v>
      </c>
      <c r="BL203" s="13" t="s">
        <v>191</v>
      </c>
      <c r="BM203" s="152" t="s">
        <v>1661</v>
      </c>
    </row>
    <row r="204" spans="2:65" s="1" customFormat="1" ht="24.25" customHeight="1">
      <c r="B204" s="139"/>
      <c r="C204" s="140" t="s">
        <v>432</v>
      </c>
      <c r="D204" s="140" t="s">
        <v>187</v>
      </c>
      <c r="E204" s="141" t="s">
        <v>1662</v>
      </c>
      <c r="F204" s="142" t="s">
        <v>1663</v>
      </c>
      <c r="G204" s="143" t="s">
        <v>223</v>
      </c>
      <c r="H204" s="144">
        <v>242.29900000000001</v>
      </c>
      <c r="I204" s="145"/>
      <c r="J204" s="146">
        <f t="shared" si="20"/>
        <v>0</v>
      </c>
      <c r="K204" s="147"/>
      <c r="L204" s="28"/>
      <c r="M204" s="148" t="s">
        <v>1</v>
      </c>
      <c r="N204" s="149" t="s">
        <v>36</v>
      </c>
      <c r="P204" s="150">
        <f t="shared" si="21"/>
        <v>0</v>
      </c>
      <c r="Q204" s="150">
        <v>0</v>
      </c>
      <c r="R204" s="150">
        <f t="shared" si="22"/>
        <v>0</v>
      </c>
      <c r="S204" s="150">
        <v>0</v>
      </c>
      <c r="T204" s="151">
        <f t="shared" si="23"/>
        <v>0</v>
      </c>
      <c r="AR204" s="152" t="s">
        <v>191</v>
      </c>
      <c r="AT204" s="152" t="s">
        <v>187</v>
      </c>
      <c r="AU204" s="152" t="s">
        <v>83</v>
      </c>
      <c r="AY204" s="13" t="s">
        <v>185</v>
      </c>
      <c r="BE204" s="153">
        <f t="shared" si="24"/>
        <v>0</v>
      </c>
      <c r="BF204" s="153">
        <f t="shared" si="25"/>
        <v>0</v>
      </c>
      <c r="BG204" s="153">
        <f t="shared" si="26"/>
        <v>0</v>
      </c>
      <c r="BH204" s="153">
        <f t="shared" si="27"/>
        <v>0</v>
      </c>
      <c r="BI204" s="153">
        <f t="shared" si="28"/>
        <v>0</v>
      </c>
      <c r="BJ204" s="13" t="s">
        <v>83</v>
      </c>
      <c r="BK204" s="153">
        <f t="shared" si="29"/>
        <v>0</v>
      </c>
      <c r="BL204" s="13" t="s">
        <v>191</v>
      </c>
      <c r="BM204" s="152" t="s">
        <v>1664</v>
      </c>
    </row>
    <row r="205" spans="2:65" s="1" customFormat="1" ht="24.25" customHeight="1">
      <c r="B205" s="139"/>
      <c r="C205" s="140" t="s">
        <v>436</v>
      </c>
      <c r="D205" s="140" t="s">
        <v>187</v>
      </c>
      <c r="E205" s="141" t="s">
        <v>1665</v>
      </c>
      <c r="F205" s="142" t="s">
        <v>1666</v>
      </c>
      <c r="G205" s="143" t="s">
        <v>223</v>
      </c>
      <c r="H205" s="144">
        <v>0.81499999999999995</v>
      </c>
      <c r="I205" s="145"/>
      <c r="J205" s="146">
        <f t="shared" si="20"/>
        <v>0</v>
      </c>
      <c r="K205" s="147"/>
      <c r="L205" s="28"/>
      <c r="M205" s="148" t="s">
        <v>1</v>
      </c>
      <c r="N205" s="149" t="s">
        <v>36</v>
      </c>
      <c r="P205" s="150">
        <f t="shared" si="21"/>
        <v>0</v>
      </c>
      <c r="Q205" s="150">
        <v>0</v>
      </c>
      <c r="R205" s="150">
        <f t="shared" si="22"/>
        <v>0</v>
      </c>
      <c r="S205" s="150">
        <v>0</v>
      </c>
      <c r="T205" s="151">
        <f t="shared" si="23"/>
        <v>0</v>
      </c>
      <c r="AR205" s="152" t="s">
        <v>191</v>
      </c>
      <c r="AT205" s="152" t="s">
        <v>187</v>
      </c>
      <c r="AU205" s="152" t="s">
        <v>83</v>
      </c>
      <c r="AY205" s="13" t="s">
        <v>185</v>
      </c>
      <c r="BE205" s="153">
        <f t="shared" si="24"/>
        <v>0</v>
      </c>
      <c r="BF205" s="153">
        <f t="shared" si="25"/>
        <v>0</v>
      </c>
      <c r="BG205" s="153">
        <f t="shared" si="26"/>
        <v>0</v>
      </c>
      <c r="BH205" s="153">
        <f t="shared" si="27"/>
        <v>0</v>
      </c>
      <c r="BI205" s="153">
        <f t="shared" si="28"/>
        <v>0</v>
      </c>
      <c r="BJ205" s="13" t="s">
        <v>83</v>
      </c>
      <c r="BK205" s="153">
        <f t="shared" si="29"/>
        <v>0</v>
      </c>
      <c r="BL205" s="13" t="s">
        <v>191</v>
      </c>
      <c r="BM205" s="152" t="s">
        <v>1667</v>
      </c>
    </row>
    <row r="206" spans="2:65" s="1" customFormat="1" ht="24.25" customHeight="1">
      <c r="B206" s="139"/>
      <c r="C206" s="140" t="s">
        <v>440</v>
      </c>
      <c r="D206" s="140" t="s">
        <v>187</v>
      </c>
      <c r="E206" s="141" t="s">
        <v>1668</v>
      </c>
      <c r="F206" s="142" t="s">
        <v>1669</v>
      </c>
      <c r="G206" s="143" t="s">
        <v>223</v>
      </c>
      <c r="H206" s="144">
        <v>3.8969999999999998</v>
      </c>
      <c r="I206" s="145"/>
      <c r="J206" s="146">
        <f t="shared" si="20"/>
        <v>0</v>
      </c>
      <c r="K206" s="147"/>
      <c r="L206" s="28"/>
      <c r="M206" s="148" t="s">
        <v>1</v>
      </c>
      <c r="N206" s="149" t="s">
        <v>36</v>
      </c>
      <c r="P206" s="150">
        <f t="shared" si="21"/>
        <v>0</v>
      </c>
      <c r="Q206" s="150">
        <v>0</v>
      </c>
      <c r="R206" s="150">
        <f t="shared" si="22"/>
        <v>0</v>
      </c>
      <c r="S206" s="150">
        <v>0</v>
      </c>
      <c r="T206" s="151">
        <f t="shared" si="23"/>
        <v>0</v>
      </c>
      <c r="AR206" s="152" t="s">
        <v>191</v>
      </c>
      <c r="AT206" s="152" t="s">
        <v>187</v>
      </c>
      <c r="AU206" s="152" t="s">
        <v>83</v>
      </c>
      <c r="AY206" s="13" t="s">
        <v>185</v>
      </c>
      <c r="BE206" s="153">
        <f t="shared" si="24"/>
        <v>0</v>
      </c>
      <c r="BF206" s="153">
        <f t="shared" si="25"/>
        <v>0</v>
      </c>
      <c r="BG206" s="153">
        <f t="shared" si="26"/>
        <v>0</v>
      </c>
      <c r="BH206" s="153">
        <f t="shared" si="27"/>
        <v>0</v>
      </c>
      <c r="BI206" s="153">
        <f t="shared" si="28"/>
        <v>0</v>
      </c>
      <c r="BJ206" s="13" t="s">
        <v>83</v>
      </c>
      <c r="BK206" s="153">
        <f t="shared" si="29"/>
        <v>0</v>
      </c>
      <c r="BL206" s="13" t="s">
        <v>191</v>
      </c>
      <c r="BM206" s="152" t="s">
        <v>1670</v>
      </c>
    </row>
    <row r="207" spans="2:65" s="1" customFormat="1" ht="24.25" customHeight="1">
      <c r="B207" s="139"/>
      <c r="C207" s="140" t="s">
        <v>444</v>
      </c>
      <c r="D207" s="140" t="s">
        <v>187</v>
      </c>
      <c r="E207" s="141" t="s">
        <v>545</v>
      </c>
      <c r="F207" s="142" t="s">
        <v>546</v>
      </c>
      <c r="G207" s="143" t="s">
        <v>223</v>
      </c>
      <c r="H207" s="144">
        <v>34.798999999999999</v>
      </c>
      <c r="I207" s="145"/>
      <c r="J207" s="146">
        <f t="shared" si="20"/>
        <v>0</v>
      </c>
      <c r="K207" s="147"/>
      <c r="L207" s="28"/>
      <c r="M207" s="148" t="s">
        <v>1</v>
      </c>
      <c r="N207" s="149" t="s">
        <v>36</v>
      </c>
      <c r="P207" s="150">
        <f t="shared" si="21"/>
        <v>0</v>
      </c>
      <c r="Q207" s="150">
        <v>0</v>
      </c>
      <c r="R207" s="150">
        <f t="shared" si="22"/>
        <v>0</v>
      </c>
      <c r="S207" s="150">
        <v>0</v>
      </c>
      <c r="T207" s="151">
        <f t="shared" si="23"/>
        <v>0</v>
      </c>
      <c r="AR207" s="152" t="s">
        <v>191</v>
      </c>
      <c r="AT207" s="152" t="s">
        <v>187</v>
      </c>
      <c r="AU207" s="152" t="s">
        <v>83</v>
      </c>
      <c r="AY207" s="13" t="s">
        <v>185</v>
      </c>
      <c r="BE207" s="153">
        <f t="shared" si="24"/>
        <v>0</v>
      </c>
      <c r="BF207" s="153">
        <f t="shared" si="25"/>
        <v>0</v>
      </c>
      <c r="BG207" s="153">
        <f t="shared" si="26"/>
        <v>0</v>
      </c>
      <c r="BH207" s="153">
        <f t="shared" si="27"/>
        <v>0</v>
      </c>
      <c r="BI207" s="153">
        <f t="shared" si="28"/>
        <v>0</v>
      </c>
      <c r="BJ207" s="13" t="s">
        <v>83</v>
      </c>
      <c r="BK207" s="153">
        <f t="shared" si="29"/>
        <v>0</v>
      </c>
      <c r="BL207" s="13" t="s">
        <v>191</v>
      </c>
      <c r="BM207" s="152" t="s">
        <v>1671</v>
      </c>
    </row>
    <row r="208" spans="2:65" s="11" customFormat="1" ht="23" customHeight="1">
      <c r="B208" s="127"/>
      <c r="D208" s="128" t="s">
        <v>69</v>
      </c>
      <c r="E208" s="137" t="s">
        <v>548</v>
      </c>
      <c r="F208" s="137" t="s">
        <v>549</v>
      </c>
      <c r="I208" s="130"/>
      <c r="J208" s="138">
        <f>BK208</f>
        <v>0</v>
      </c>
      <c r="L208" s="127"/>
      <c r="M208" s="132"/>
      <c r="P208" s="133">
        <f>P209</f>
        <v>0</v>
      </c>
      <c r="R208" s="133">
        <f>R209</f>
        <v>0</v>
      </c>
      <c r="T208" s="134">
        <f>T209</f>
        <v>0</v>
      </c>
      <c r="AR208" s="128" t="s">
        <v>77</v>
      </c>
      <c r="AT208" s="135" t="s">
        <v>69</v>
      </c>
      <c r="AU208" s="135" t="s">
        <v>77</v>
      </c>
      <c r="AY208" s="128" t="s">
        <v>185</v>
      </c>
      <c r="BK208" s="136">
        <f>BK209</f>
        <v>0</v>
      </c>
    </row>
    <row r="209" spans="2:65" s="1" customFormat="1" ht="24.25" customHeight="1">
      <c r="B209" s="139"/>
      <c r="C209" s="140" t="s">
        <v>448</v>
      </c>
      <c r="D209" s="140" t="s">
        <v>187</v>
      </c>
      <c r="E209" s="141" t="s">
        <v>1672</v>
      </c>
      <c r="F209" s="142" t="s">
        <v>1673</v>
      </c>
      <c r="G209" s="143" t="s">
        <v>223</v>
      </c>
      <c r="H209" s="144">
        <v>405.149</v>
      </c>
      <c r="I209" s="145"/>
      <c r="J209" s="146">
        <f>ROUND(I209*H209,2)</f>
        <v>0</v>
      </c>
      <c r="K209" s="147"/>
      <c r="L209" s="28"/>
      <c r="M209" s="148" t="s">
        <v>1</v>
      </c>
      <c r="N209" s="149" t="s">
        <v>36</v>
      </c>
      <c r="P209" s="150">
        <f>O209*H209</f>
        <v>0</v>
      </c>
      <c r="Q209" s="150">
        <v>0</v>
      </c>
      <c r="R209" s="150">
        <f>Q209*H209</f>
        <v>0</v>
      </c>
      <c r="S209" s="150">
        <v>0</v>
      </c>
      <c r="T209" s="151">
        <f>S209*H209</f>
        <v>0</v>
      </c>
      <c r="AR209" s="152" t="s">
        <v>191</v>
      </c>
      <c r="AT209" s="152" t="s">
        <v>187</v>
      </c>
      <c r="AU209" s="152" t="s">
        <v>83</v>
      </c>
      <c r="AY209" s="13" t="s">
        <v>185</v>
      </c>
      <c r="BE209" s="153">
        <f>IF(N209="základná",J209,0)</f>
        <v>0</v>
      </c>
      <c r="BF209" s="153">
        <f>IF(N209="znížená",J209,0)</f>
        <v>0</v>
      </c>
      <c r="BG209" s="153">
        <f>IF(N209="zákl. prenesená",J209,0)</f>
        <v>0</v>
      </c>
      <c r="BH209" s="153">
        <f>IF(N209="zníž. prenesená",J209,0)</f>
        <v>0</v>
      </c>
      <c r="BI209" s="153">
        <f>IF(N209="nulová",J209,0)</f>
        <v>0</v>
      </c>
      <c r="BJ209" s="13" t="s">
        <v>83</v>
      </c>
      <c r="BK209" s="153">
        <f>ROUND(I209*H209,2)</f>
        <v>0</v>
      </c>
      <c r="BL209" s="13" t="s">
        <v>191</v>
      </c>
      <c r="BM209" s="152" t="s">
        <v>1674</v>
      </c>
    </row>
    <row r="210" spans="2:65" s="11" customFormat="1" ht="23" customHeight="1">
      <c r="B210" s="127"/>
      <c r="D210" s="128" t="s">
        <v>69</v>
      </c>
      <c r="E210" s="137" t="s">
        <v>1675</v>
      </c>
      <c r="F210" s="137" t="s">
        <v>1676</v>
      </c>
      <c r="I210" s="130"/>
      <c r="J210" s="138">
        <f>BK210</f>
        <v>0</v>
      </c>
      <c r="L210" s="127"/>
      <c r="M210" s="132"/>
      <c r="P210" s="133">
        <f>P211</f>
        <v>0</v>
      </c>
      <c r="R210" s="133">
        <f>R211</f>
        <v>0</v>
      </c>
      <c r="T210" s="134">
        <f>T211</f>
        <v>0</v>
      </c>
      <c r="AR210" s="128" t="s">
        <v>77</v>
      </c>
      <c r="AT210" s="135" t="s">
        <v>69</v>
      </c>
      <c r="AU210" s="135" t="s">
        <v>77</v>
      </c>
      <c r="AY210" s="128" t="s">
        <v>185</v>
      </c>
      <c r="BK210" s="136">
        <f>BK211</f>
        <v>0</v>
      </c>
    </row>
    <row r="211" spans="2:65" s="1" customFormat="1" ht="16.5" customHeight="1">
      <c r="B211" s="139"/>
      <c r="C211" s="140" t="s">
        <v>452</v>
      </c>
      <c r="D211" s="140" t="s">
        <v>187</v>
      </c>
      <c r="E211" s="141" t="s">
        <v>1677</v>
      </c>
      <c r="F211" s="142" t="s">
        <v>815</v>
      </c>
      <c r="G211" s="143" t="s">
        <v>1553</v>
      </c>
      <c r="H211" s="144">
        <v>1</v>
      </c>
      <c r="I211" s="145"/>
      <c r="J211" s="146">
        <f>ROUND(I211*H211,2)</f>
        <v>0</v>
      </c>
      <c r="K211" s="147"/>
      <c r="L211" s="28"/>
      <c r="M211" s="148" t="s">
        <v>1</v>
      </c>
      <c r="N211" s="149" t="s">
        <v>36</v>
      </c>
      <c r="P211" s="150">
        <f>O211*H211</f>
        <v>0</v>
      </c>
      <c r="Q211" s="150">
        <v>0</v>
      </c>
      <c r="R211" s="150">
        <f>Q211*H211</f>
        <v>0</v>
      </c>
      <c r="S211" s="150">
        <v>0</v>
      </c>
      <c r="T211" s="151">
        <f>S211*H211</f>
        <v>0</v>
      </c>
      <c r="AR211" s="152" t="s">
        <v>191</v>
      </c>
      <c r="AT211" s="152" t="s">
        <v>187</v>
      </c>
      <c r="AU211" s="152" t="s">
        <v>83</v>
      </c>
      <c r="AY211" s="13" t="s">
        <v>185</v>
      </c>
      <c r="BE211" s="153">
        <f>IF(N211="základná",J211,0)</f>
        <v>0</v>
      </c>
      <c r="BF211" s="153">
        <f>IF(N211="znížená",J211,0)</f>
        <v>0</v>
      </c>
      <c r="BG211" s="153">
        <f>IF(N211="zákl. prenesená",J211,0)</f>
        <v>0</v>
      </c>
      <c r="BH211" s="153">
        <f>IF(N211="zníž. prenesená",J211,0)</f>
        <v>0</v>
      </c>
      <c r="BI211" s="153">
        <f>IF(N211="nulová",J211,0)</f>
        <v>0</v>
      </c>
      <c r="BJ211" s="13" t="s">
        <v>83</v>
      </c>
      <c r="BK211" s="153">
        <f>ROUND(I211*H211,2)</f>
        <v>0</v>
      </c>
      <c r="BL211" s="13" t="s">
        <v>191</v>
      </c>
      <c r="BM211" s="152" t="s">
        <v>1678</v>
      </c>
    </row>
    <row r="212" spans="2:65" s="11" customFormat="1" ht="26" customHeight="1">
      <c r="B212" s="127"/>
      <c r="D212" s="128" t="s">
        <v>69</v>
      </c>
      <c r="E212" s="129" t="s">
        <v>554</v>
      </c>
      <c r="F212" s="129" t="s">
        <v>555</v>
      </c>
      <c r="I212" s="130"/>
      <c r="J212" s="131">
        <f>BK212</f>
        <v>0</v>
      </c>
      <c r="L212" s="127"/>
      <c r="M212" s="132"/>
      <c r="P212" s="133">
        <f>P213+P215+P218+P221+P227+P235+P252+P255</f>
        <v>0</v>
      </c>
      <c r="R212" s="133">
        <f>R213+R215+R218+R221+R227+R235+R252+R255</f>
        <v>80.130023798080003</v>
      </c>
      <c r="T212" s="134">
        <f>T213+T215+T218+T221+T227+T235+T252+T255</f>
        <v>0.81475199999999992</v>
      </c>
      <c r="AR212" s="128" t="s">
        <v>83</v>
      </c>
      <c r="AT212" s="135" t="s">
        <v>69</v>
      </c>
      <c r="AU212" s="135" t="s">
        <v>70</v>
      </c>
      <c r="AY212" s="128" t="s">
        <v>185</v>
      </c>
      <c r="BK212" s="136">
        <f>BK213+BK215+BK218+BK221+BK227+BK235+BK252+BK255</f>
        <v>0</v>
      </c>
    </row>
    <row r="213" spans="2:65" s="11" customFormat="1" ht="23" customHeight="1">
      <c r="B213" s="127"/>
      <c r="D213" s="128" t="s">
        <v>69</v>
      </c>
      <c r="E213" s="137" t="s">
        <v>588</v>
      </c>
      <c r="F213" s="137" t="s">
        <v>589</v>
      </c>
      <c r="I213" s="130"/>
      <c r="J213" s="138">
        <f>BK213</f>
        <v>0</v>
      </c>
      <c r="L213" s="127"/>
      <c r="M213" s="132"/>
      <c r="P213" s="133">
        <f>P214</f>
        <v>0</v>
      </c>
      <c r="R213" s="133">
        <f>R214</f>
        <v>0</v>
      </c>
      <c r="T213" s="134">
        <f>T214</f>
        <v>0.81475199999999992</v>
      </c>
      <c r="AR213" s="128" t="s">
        <v>83</v>
      </c>
      <c r="AT213" s="135" t="s">
        <v>69</v>
      </c>
      <c r="AU213" s="135" t="s">
        <v>77</v>
      </c>
      <c r="AY213" s="128" t="s">
        <v>185</v>
      </c>
      <c r="BK213" s="136">
        <f>BK214</f>
        <v>0</v>
      </c>
    </row>
    <row r="214" spans="2:65" s="1" customFormat="1" ht="24.25" customHeight="1">
      <c r="B214" s="139"/>
      <c r="C214" s="140" t="s">
        <v>456</v>
      </c>
      <c r="D214" s="140" t="s">
        <v>187</v>
      </c>
      <c r="E214" s="141" t="s">
        <v>1679</v>
      </c>
      <c r="F214" s="142" t="s">
        <v>1680</v>
      </c>
      <c r="G214" s="143" t="s">
        <v>190</v>
      </c>
      <c r="H214" s="144">
        <v>101.84399999999999</v>
      </c>
      <c r="I214" s="145"/>
      <c r="J214" s="146">
        <f>ROUND(I214*H214,2)</f>
        <v>0</v>
      </c>
      <c r="K214" s="147"/>
      <c r="L214" s="28"/>
      <c r="M214" s="148" t="s">
        <v>1</v>
      </c>
      <c r="N214" s="149" t="s">
        <v>36</v>
      </c>
      <c r="P214" s="150">
        <f>O214*H214</f>
        <v>0</v>
      </c>
      <c r="Q214" s="150">
        <v>0</v>
      </c>
      <c r="R214" s="150">
        <f>Q214*H214</f>
        <v>0</v>
      </c>
      <c r="S214" s="150">
        <v>8.0000000000000002E-3</v>
      </c>
      <c r="T214" s="151">
        <f>S214*H214</f>
        <v>0.81475199999999992</v>
      </c>
      <c r="AR214" s="152" t="s">
        <v>252</v>
      </c>
      <c r="AT214" s="152" t="s">
        <v>187</v>
      </c>
      <c r="AU214" s="152" t="s">
        <v>83</v>
      </c>
      <c r="AY214" s="13" t="s">
        <v>185</v>
      </c>
      <c r="BE214" s="153">
        <f>IF(N214="základná",J214,0)</f>
        <v>0</v>
      </c>
      <c r="BF214" s="153">
        <f>IF(N214="znížená",J214,0)</f>
        <v>0</v>
      </c>
      <c r="BG214" s="153">
        <f>IF(N214="zákl. prenesená",J214,0)</f>
        <v>0</v>
      </c>
      <c r="BH214" s="153">
        <f>IF(N214="zníž. prenesená",J214,0)</f>
        <v>0</v>
      </c>
      <c r="BI214" s="153">
        <f>IF(N214="nulová",J214,0)</f>
        <v>0</v>
      </c>
      <c r="BJ214" s="13" t="s">
        <v>83</v>
      </c>
      <c r="BK214" s="153">
        <f>ROUND(I214*H214,2)</f>
        <v>0</v>
      </c>
      <c r="BL214" s="13" t="s">
        <v>252</v>
      </c>
      <c r="BM214" s="152" t="s">
        <v>1681</v>
      </c>
    </row>
    <row r="215" spans="2:65" s="11" customFormat="1" ht="23" customHeight="1">
      <c r="B215" s="127"/>
      <c r="D215" s="128" t="s">
        <v>69</v>
      </c>
      <c r="E215" s="137" t="s">
        <v>937</v>
      </c>
      <c r="F215" s="137" t="s">
        <v>1682</v>
      </c>
      <c r="I215" s="130"/>
      <c r="J215" s="138">
        <f>BK215</f>
        <v>0</v>
      </c>
      <c r="L215" s="127"/>
      <c r="M215" s="132"/>
      <c r="P215" s="133">
        <f>SUM(P216:P217)</f>
        <v>0</v>
      </c>
      <c r="R215" s="133">
        <f>SUM(R216:R217)</f>
        <v>0.33870720000000004</v>
      </c>
      <c r="T215" s="134">
        <f>SUM(T216:T217)</f>
        <v>0</v>
      </c>
      <c r="AR215" s="128" t="s">
        <v>83</v>
      </c>
      <c r="AT215" s="135" t="s">
        <v>69</v>
      </c>
      <c r="AU215" s="135" t="s">
        <v>77</v>
      </c>
      <c r="AY215" s="128" t="s">
        <v>185</v>
      </c>
      <c r="BK215" s="136">
        <f>SUM(BK216:BK217)</f>
        <v>0</v>
      </c>
    </row>
    <row r="216" spans="2:65" s="1" customFormat="1" ht="24.25" customHeight="1">
      <c r="B216" s="139"/>
      <c r="C216" s="140" t="s">
        <v>460</v>
      </c>
      <c r="D216" s="140" t="s">
        <v>187</v>
      </c>
      <c r="E216" s="141" t="s">
        <v>1683</v>
      </c>
      <c r="F216" s="142" t="s">
        <v>1684</v>
      </c>
      <c r="G216" s="143" t="s">
        <v>190</v>
      </c>
      <c r="H216" s="144">
        <v>368.16</v>
      </c>
      <c r="I216" s="145"/>
      <c r="J216" s="146">
        <f>ROUND(I216*H216,2)</f>
        <v>0</v>
      </c>
      <c r="K216" s="147"/>
      <c r="L216" s="28"/>
      <c r="M216" s="148" t="s">
        <v>1</v>
      </c>
      <c r="N216" s="149" t="s">
        <v>36</v>
      </c>
      <c r="P216" s="150">
        <f>O216*H216</f>
        <v>0</v>
      </c>
      <c r="Q216" s="150">
        <v>9.2000000000000003E-4</v>
      </c>
      <c r="R216" s="150">
        <f>Q216*H216</f>
        <v>0.33870720000000004</v>
      </c>
      <c r="S216" s="150">
        <v>0</v>
      </c>
      <c r="T216" s="151">
        <f>S216*H216</f>
        <v>0</v>
      </c>
      <c r="AR216" s="152" t="s">
        <v>252</v>
      </c>
      <c r="AT216" s="152" t="s">
        <v>187</v>
      </c>
      <c r="AU216" s="152" t="s">
        <v>83</v>
      </c>
      <c r="AY216" s="13" t="s">
        <v>185</v>
      </c>
      <c r="BE216" s="153">
        <f>IF(N216="základná",J216,0)</f>
        <v>0</v>
      </c>
      <c r="BF216" s="153">
        <f>IF(N216="znížená",J216,0)</f>
        <v>0</v>
      </c>
      <c r="BG216" s="153">
        <f>IF(N216="zákl. prenesená",J216,0)</f>
        <v>0</v>
      </c>
      <c r="BH216" s="153">
        <f>IF(N216="zníž. prenesená",J216,0)</f>
        <v>0</v>
      </c>
      <c r="BI216" s="153">
        <f>IF(N216="nulová",J216,0)</f>
        <v>0</v>
      </c>
      <c r="BJ216" s="13" t="s">
        <v>83</v>
      </c>
      <c r="BK216" s="153">
        <f>ROUND(I216*H216,2)</f>
        <v>0</v>
      </c>
      <c r="BL216" s="13" t="s">
        <v>252</v>
      </c>
      <c r="BM216" s="152" t="s">
        <v>1685</v>
      </c>
    </row>
    <row r="217" spans="2:65" s="1" customFormat="1" ht="33" customHeight="1">
      <c r="B217" s="139"/>
      <c r="C217" s="140" t="s">
        <v>464</v>
      </c>
      <c r="D217" s="140" t="s">
        <v>187</v>
      </c>
      <c r="E217" s="141" t="s">
        <v>1686</v>
      </c>
      <c r="F217" s="142" t="s">
        <v>1687</v>
      </c>
      <c r="G217" s="143" t="s">
        <v>586</v>
      </c>
      <c r="H217" s="165"/>
      <c r="I217" s="145"/>
      <c r="J217" s="146">
        <f>ROUND(I217*H217,2)</f>
        <v>0</v>
      </c>
      <c r="K217" s="147"/>
      <c r="L217" s="28"/>
      <c r="M217" s="148" t="s">
        <v>1</v>
      </c>
      <c r="N217" s="149" t="s">
        <v>36</v>
      </c>
      <c r="P217" s="150">
        <f>O217*H217</f>
        <v>0</v>
      </c>
      <c r="Q217" s="150">
        <v>0</v>
      </c>
      <c r="R217" s="150">
        <f>Q217*H217</f>
        <v>0</v>
      </c>
      <c r="S217" s="150">
        <v>0</v>
      </c>
      <c r="T217" s="151">
        <f>S217*H217</f>
        <v>0</v>
      </c>
      <c r="AR217" s="152" t="s">
        <v>252</v>
      </c>
      <c r="AT217" s="152" t="s">
        <v>187</v>
      </c>
      <c r="AU217" s="152" t="s">
        <v>83</v>
      </c>
      <c r="AY217" s="13" t="s">
        <v>185</v>
      </c>
      <c r="BE217" s="153">
        <f>IF(N217="základná",J217,0)</f>
        <v>0</v>
      </c>
      <c r="BF217" s="153">
        <f>IF(N217="znížená",J217,0)</f>
        <v>0</v>
      </c>
      <c r="BG217" s="153">
        <f>IF(N217="zákl. prenesená",J217,0)</f>
        <v>0</v>
      </c>
      <c r="BH217" s="153">
        <f>IF(N217="zníž. prenesená",J217,0)</f>
        <v>0</v>
      </c>
      <c r="BI217" s="153">
        <f>IF(N217="nulová",J217,0)</f>
        <v>0</v>
      </c>
      <c r="BJ217" s="13" t="s">
        <v>83</v>
      </c>
      <c r="BK217" s="153">
        <f>ROUND(I217*H217,2)</f>
        <v>0</v>
      </c>
      <c r="BL217" s="13" t="s">
        <v>252</v>
      </c>
      <c r="BM217" s="152" t="s">
        <v>1688</v>
      </c>
    </row>
    <row r="218" spans="2:65" s="11" customFormat="1" ht="23" customHeight="1">
      <c r="B218" s="127"/>
      <c r="D218" s="128" t="s">
        <v>69</v>
      </c>
      <c r="E218" s="137" t="s">
        <v>1689</v>
      </c>
      <c r="F218" s="137" t="s">
        <v>1690</v>
      </c>
      <c r="I218" s="130"/>
      <c r="J218" s="138">
        <f>BK218</f>
        <v>0</v>
      </c>
      <c r="L218" s="127"/>
      <c r="M218" s="132"/>
      <c r="P218" s="133">
        <f>SUM(P219:P220)</f>
        <v>0</v>
      </c>
      <c r="R218" s="133">
        <f>SUM(R219:R220)</f>
        <v>0.60375999999999996</v>
      </c>
      <c r="T218" s="134">
        <f>SUM(T219:T220)</f>
        <v>0</v>
      </c>
      <c r="AR218" s="128" t="s">
        <v>83</v>
      </c>
      <c r="AT218" s="135" t="s">
        <v>69</v>
      </c>
      <c r="AU218" s="135" t="s">
        <v>77</v>
      </c>
      <c r="AY218" s="128" t="s">
        <v>185</v>
      </c>
      <c r="BK218" s="136">
        <f>SUM(BK219:BK220)</f>
        <v>0</v>
      </c>
    </row>
    <row r="219" spans="2:65" s="1" customFormat="1" ht="16.5" customHeight="1">
      <c r="B219" s="139"/>
      <c r="C219" s="140" t="s">
        <v>468</v>
      </c>
      <c r="D219" s="140" t="s">
        <v>187</v>
      </c>
      <c r="E219" s="141" t="s">
        <v>1691</v>
      </c>
      <c r="F219" s="142" t="s">
        <v>1692</v>
      </c>
      <c r="G219" s="143" t="s">
        <v>241</v>
      </c>
      <c r="H219" s="144">
        <v>196</v>
      </c>
      <c r="I219" s="145"/>
      <c r="J219" s="146">
        <f>ROUND(I219*H219,2)</f>
        <v>0</v>
      </c>
      <c r="K219" s="147"/>
      <c r="L219" s="28"/>
      <c r="M219" s="148" t="s">
        <v>1</v>
      </c>
      <c r="N219" s="149" t="s">
        <v>36</v>
      </c>
      <c r="P219" s="150">
        <f>O219*H219</f>
        <v>0</v>
      </c>
      <c r="Q219" s="150">
        <v>6.0000000000000002E-5</v>
      </c>
      <c r="R219" s="150">
        <f>Q219*H219</f>
        <v>1.176E-2</v>
      </c>
      <c r="S219" s="150">
        <v>0</v>
      </c>
      <c r="T219" s="151">
        <f>S219*H219</f>
        <v>0</v>
      </c>
      <c r="AR219" s="152" t="s">
        <v>252</v>
      </c>
      <c r="AT219" s="152" t="s">
        <v>187</v>
      </c>
      <c r="AU219" s="152" t="s">
        <v>83</v>
      </c>
      <c r="AY219" s="13" t="s">
        <v>185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3" t="s">
        <v>83</v>
      </c>
      <c r="BK219" s="153">
        <f>ROUND(I219*H219,2)</f>
        <v>0</v>
      </c>
      <c r="BL219" s="13" t="s">
        <v>252</v>
      </c>
      <c r="BM219" s="152" t="s">
        <v>1693</v>
      </c>
    </row>
    <row r="220" spans="2:65" s="1" customFormat="1" ht="24.25" customHeight="1">
      <c r="B220" s="139"/>
      <c r="C220" s="154" t="s">
        <v>472</v>
      </c>
      <c r="D220" s="154" t="s">
        <v>220</v>
      </c>
      <c r="E220" s="155" t="s">
        <v>1694</v>
      </c>
      <c r="F220" s="156" t="s">
        <v>1695</v>
      </c>
      <c r="G220" s="157" t="s">
        <v>223</v>
      </c>
      <c r="H220" s="158">
        <v>0.59199999999999997</v>
      </c>
      <c r="I220" s="159"/>
      <c r="J220" s="160">
        <f>ROUND(I220*H220,2)</f>
        <v>0</v>
      </c>
      <c r="K220" s="161"/>
      <c r="L220" s="162"/>
      <c r="M220" s="163" t="s">
        <v>1</v>
      </c>
      <c r="N220" s="164" t="s">
        <v>36</v>
      </c>
      <c r="P220" s="150">
        <f>O220*H220</f>
        <v>0</v>
      </c>
      <c r="Q220" s="150">
        <v>1</v>
      </c>
      <c r="R220" s="150">
        <f>Q220*H220</f>
        <v>0.59199999999999997</v>
      </c>
      <c r="S220" s="150">
        <v>0</v>
      </c>
      <c r="T220" s="151">
        <f>S220*H220</f>
        <v>0</v>
      </c>
      <c r="AR220" s="152" t="s">
        <v>318</v>
      </c>
      <c r="AT220" s="152" t="s">
        <v>220</v>
      </c>
      <c r="AU220" s="152" t="s">
        <v>83</v>
      </c>
      <c r="AY220" s="13" t="s">
        <v>185</v>
      </c>
      <c r="BE220" s="153">
        <f>IF(N220="základná",J220,0)</f>
        <v>0</v>
      </c>
      <c r="BF220" s="153">
        <f>IF(N220="znížená",J220,0)</f>
        <v>0</v>
      </c>
      <c r="BG220" s="153">
        <f>IF(N220="zákl. prenesená",J220,0)</f>
        <v>0</v>
      </c>
      <c r="BH220" s="153">
        <f>IF(N220="zníž. prenesená",J220,0)</f>
        <v>0</v>
      </c>
      <c r="BI220" s="153">
        <f>IF(N220="nulová",J220,0)</f>
        <v>0</v>
      </c>
      <c r="BJ220" s="13" t="s">
        <v>83</v>
      </c>
      <c r="BK220" s="153">
        <f>ROUND(I220*H220,2)</f>
        <v>0</v>
      </c>
      <c r="BL220" s="13" t="s">
        <v>252</v>
      </c>
      <c r="BM220" s="152" t="s">
        <v>1696</v>
      </c>
    </row>
    <row r="221" spans="2:65" s="11" customFormat="1" ht="23" customHeight="1">
      <c r="B221" s="127"/>
      <c r="D221" s="128" t="s">
        <v>69</v>
      </c>
      <c r="E221" s="137" t="s">
        <v>634</v>
      </c>
      <c r="F221" s="137" t="s">
        <v>635</v>
      </c>
      <c r="I221" s="130"/>
      <c r="J221" s="138">
        <f>BK221</f>
        <v>0</v>
      </c>
      <c r="L221" s="127"/>
      <c r="M221" s="132"/>
      <c r="P221" s="133">
        <f>SUM(P222:P226)</f>
        <v>0</v>
      </c>
      <c r="R221" s="133">
        <f>SUM(R222:R226)</f>
        <v>0.31852568000000003</v>
      </c>
      <c r="T221" s="134">
        <f>SUM(T222:T226)</f>
        <v>0</v>
      </c>
      <c r="AR221" s="128" t="s">
        <v>83</v>
      </c>
      <c r="AT221" s="135" t="s">
        <v>69</v>
      </c>
      <c r="AU221" s="135" t="s">
        <v>77</v>
      </c>
      <c r="AY221" s="128" t="s">
        <v>185</v>
      </c>
      <c r="BK221" s="136">
        <f>SUM(BK222:BK226)</f>
        <v>0</v>
      </c>
    </row>
    <row r="222" spans="2:65" s="1" customFormat="1" ht="16.5" customHeight="1">
      <c r="B222" s="139"/>
      <c r="C222" s="140" t="s">
        <v>476</v>
      </c>
      <c r="D222" s="140" t="s">
        <v>187</v>
      </c>
      <c r="E222" s="141" t="s">
        <v>962</v>
      </c>
      <c r="F222" s="142" t="s">
        <v>963</v>
      </c>
      <c r="G222" s="143" t="s">
        <v>241</v>
      </c>
      <c r="H222" s="144">
        <v>94.4</v>
      </c>
      <c r="I222" s="145"/>
      <c r="J222" s="146">
        <f>ROUND(I222*H222,2)</f>
        <v>0</v>
      </c>
      <c r="K222" s="147"/>
      <c r="L222" s="28"/>
      <c r="M222" s="148" t="s">
        <v>1</v>
      </c>
      <c r="N222" s="149" t="s">
        <v>36</v>
      </c>
      <c r="P222" s="150">
        <f>O222*H222</f>
        <v>0</v>
      </c>
      <c r="Q222" s="150">
        <v>2.3000000000000001E-4</v>
      </c>
      <c r="R222" s="150">
        <f>Q222*H222</f>
        <v>2.1712000000000002E-2</v>
      </c>
      <c r="S222" s="150">
        <v>0</v>
      </c>
      <c r="T222" s="151">
        <f>S222*H222</f>
        <v>0</v>
      </c>
      <c r="AR222" s="152" t="s">
        <v>252</v>
      </c>
      <c r="AT222" s="152" t="s">
        <v>187</v>
      </c>
      <c r="AU222" s="152" t="s">
        <v>83</v>
      </c>
      <c r="AY222" s="13" t="s">
        <v>185</v>
      </c>
      <c r="BE222" s="153">
        <f>IF(N222="základná",J222,0)</f>
        <v>0</v>
      </c>
      <c r="BF222" s="153">
        <f>IF(N222="znížená",J222,0)</f>
        <v>0</v>
      </c>
      <c r="BG222" s="153">
        <f>IF(N222="zákl. prenesená",J222,0)</f>
        <v>0</v>
      </c>
      <c r="BH222" s="153">
        <f>IF(N222="zníž. prenesená",J222,0)</f>
        <v>0</v>
      </c>
      <c r="BI222" s="153">
        <f>IF(N222="nulová",J222,0)</f>
        <v>0</v>
      </c>
      <c r="BJ222" s="13" t="s">
        <v>83</v>
      </c>
      <c r="BK222" s="153">
        <f>ROUND(I222*H222,2)</f>
        <v>0</v>
      </c>
      <c r="BL222" s="13" t="s">
        <v>252</v>
      </c>
      <c r="BM222" s="152" t="s">
        <v>1697</v>
      </c>
    </row>
    <row r="223" spans="2:65" s="1" customFormat="1" ht="24.25" customHeight="1">
      <c r="B223" s="139"/>
      <c r="C223" s="140" t="s">
        <v>480</v>
      </c>
      <c r="D223" s="140" t="s">
        <v>187</v>
      </c>
      <c r="E223" s="141" t="s">
        <v>965</v>
      </c>
      <c r="F223" s="142" t="s">
        <v>966</v>
      </c>
      <c r="G223" s="143" t="s">
        <v>241</v>
      </c>
      <c r="H223" s="144">
        <v>94.4</v>
      </c>
      <c r="I223" s="145"/>
      <c r="J223" s="146">
        <f>ROUND(I223*H223,2)</f>
        <v>0</v>
      </c>
      <c r="K223" s="147"/>
      <c r="L223" s="28"/>
      <c r="M223" s="148" t="s">
        <v>1</v>
      </c>
      <c r="N223" s="149" t="s">
        <v>36</v>
      </c>
      <c r="P223" s="150">
        <f>O223*H223</f>
        <v>0</v>
      </c>
      <c r="Q223" s="150">
        <v>2.7200000000000002E-3</v>
      </c>
      <c r="R223" s="150">
        <f>Q223*H223</f>
        <v>0.25676800000000005</v>
      </c>
      <c r="S223" s="150">
        <v>0</v>
      </c>
      <c r="T223" s="151">
        <f>S223*H223</f>
        <v>0</v>
      </c>
      <c r="AR223" s="152" t="s">
        <v>191</v>
      </c>
      <c r="AT223" s="152" t="s">
        <v>187</v>
      </c>
      <c r="AU223" s="152" t="s">
        <v>83</v>
      </c>
      <c r="AY223" s="13" t="s">
        <v>185</v>
      </c>
      <c r="BE223" s="153">
        <f>IF(N223="základná",J223,0)</f>
        <v>0</v>
      </c>
      <c r="BF223" s="153">
        <f>IF(N223="znížená",J223,0)</f>
        <v>0</v>
      </c>
      <c r="BG223" s="153">
        <f>IF(N223="zákl. prenesená",J223,0)</f>
        <v>0</v>
      </c>
      <c r="BH223" s="153">
        <f>IF(N223="zníž. prenesená",J223,0)</f>
        <v>0</v>
      </c>
      <c r="BI223" s="153">
        <f>IF(N223="nulová",J223,0)</f>
        <v>0</v>
      </c>
      <c r="BJ223" s="13" t="s">
        <v>83</v>
      </c>
      <c r="BK223" s="153">
        <f>ROUND(I223*H223,2)</f>
        <v>0</v>
      </c>
      <c r="BL223" s="13" t="s">
        <v>191</v>
      </c>
      <c r="BM223" s="152" t="s">
        <v>1698</v>
      </c>
    </row>
    <row r="224" spans="2:65" s="1" customFormat="1" ht="33" customHeight="1">
      <c r="B224" s="139"/>
      <c r="C224" s="140" t="s">
        <v>484</v>
      </c>
      <c r="D224" s="140" t="s">
        <v>187</v>
      </c>
      <c r="E224" s="141" t="s">
        <v>968</v>
      </c>
      <c r="F224" s="142" t="s">
        <v>969</v>
      </c>
      <c r="G224" s="143" t="s">
        <v>255</v>
      </c>
      <c r="H224" s="144">
        <v>4</v>
      </c>
      <c r="I224" s="145"/>
      <c r="J224" s="146">
        <f>ROUND(I224*H224,2)</f>
        <v>0</v>
      </c>
      <c r="K224" s="147"/>
      <c r="L224" s="28"/>
      <c r="M224" s="148" t="s">
        <v>1</v>
      </c>
      <c r="N224" s="149" t="s">
        <v>36</v>
      </c>
      <c r="P224" s="150">
        <f>O224*H224</f>
        <v>0</v>
      </c>
      <c r="Q224" s="150">
        <v>1.58142E-3</v>
      </c>
      <c r="R224" s="150">
        <f>Q224*H224</f>
        <v>6.3256800000000002E-3</v>
      </c>
      <c r="S224" s="150">
        <v>0</v>
      </c>
      <c r="T224" s="151">
        <f>S224*H224</f>
        <v>0</v>
      </c>
      <c r="AR224" s="152" t="s">
        <v>252</v>
      </c>
      <c r="AT224" s="152" t="s">
        <v>187</v>
      </c>
      <c r="AU224" s="152" t="s">
        <v>83</v>
      </c>
      <c r="AY224" s="13" t="s">
        <v>185</v>
      </c>
      <c r="BE224" s="153">
        <f>IF(N224="základná",J224,0)</f>
        <v>0</v>
      </c>
      <c r="BF224" s="153">
        <f>IF(N224="znížená",J224,0)</f>
        <v>0</v>
      </c>
      <c r="BG224" s="153">
        <f>IF(N224="zákl. prenesená",J224,0)</f>
        <v>0</v>
      </c>
      <c r="BH224" s="153">
        <f>IF(N224="zníž. prenesená",J224,0)</f>
        <v>0</v>
      </c>
      <c r="BI224" s="153">
        <f>IF(N224="nulová",J224,0)</f>
        <v>0</v>
      </c>
      <c r="BJ224" s="13" t="s">
        <v>83</v>
      </c>
      <c r="BK224" s="153">
        <f>ROUND(I224*H224,2)</f>
        <v>0</v>
      </c>
      <c r="BL224" s="13" t="s">
        <v>252</v>
      </c>
      <c r="BM224" s="152" t="s">
        <v>1699</v>
      </c>
    </row>
    <row r="225" spans="2:65" s="1" customFormat="1" ht="24.25" customHeight="1">
      <c r="B225" s="139"/>
      <c r="C225" s="140" t="s">
        <v>488</v>
      </c>
      <c r="D225" s="140" t="s">
        <v>187</v>
      </c>
      <c r="E225" s="141" t="s">
        <v>661</v>
      </c>
      <c r="F225" s="142" t="s">
        <v>662</v>
      </c>
      <c r="G225" s="143" t="s">
        <v>241</v>
      </c>
      <c r="H225" s="144">
        <v>12</v>
      </c>
      <c r="I225" s="145"/>
      <c r="J225" s="146">
        <f>ROUND(I225*H225,2)</f>
        <v>0</v>
      </c>
      <c r="K225" s="147"/>
      <c r="L225" s="28"/>
      <c r="M225" s="148" t="s">
        <v>1</v>
      </c>
      <c r="N225" s="149" t="s">
        <v>36</v>
      </c>
      <c r="P225" s="150">
        <f>O225*H225</f>
        <v>0</v>
      </c>
      <c r="Q225" s="150">
        <v>2.81E-3</v>
      </c>
      <c r="R225" s="150">
        <f>Q225*H225</f>
        <v>3.372E-2</v>
      </c>
      <c r="S225" s="150">
        <v>0</v>
      </c>
      <c r="T225" s="151">
        <f>S225*H225</f>
        <v>0</v>
      </c>
      <c r="AR225" s="152" t="s">
        <v>191</v>
      </c>
      <c r="AT225" s="152" t="s">
        <v>187</v>
      </c>
      <c r="AU225" s="152" t="s">
        <v>83</v>
      </c>
      <c r="AY225" s="13" t="s">
        <v>185</v>
      </c>
      <c r="BE225" s="153">
        <f>IF(N225="základná",J225,0)</f>
        <v>0</v>
      </c>
      <c r="BF225" s="153">
        <f>IF(N225="znížená",J225,0)</f>
        <v>0</v>
      </c>
      <c r="BG225" s="153">
        <f>IF(N225="zákl. prenesená",J225,0)</f>
        <v>0</v>
      </c>
      <c r="BH225" s="153">
        <f>IF(N225="zníž. prenesená",J225,0)</f>
        <v>0</v>
      </c>
      <c r="BI225" s="153">
        <f>IF(N225="nulová",J225,0)</f>
        <v>0</v>
      </c>
      <c r="BJ225" s="13" t="s">
        <v>83</v>
      </c>
      <c r="BK225" s="153">
        <f>ROUND(I225*H225,2)</f>
        <v>0</v>
      </c>
      <c r="BL225" s="13" t="s">
        <v>191</v>
      </c>
      <c r="BM225" s="152" t="s">
        <v>1700</v>
      </c>
    </row>
    <row r="226" spans="2:65" s="1" customFormat="1" ht="24.25" customHeight="1">
      <c r="B226" s="139"/>
      <c r="C226" s="140" t="s">
        <v>492</v>
      </c>
      <c r="D226" s="140" t="s">
        <v>187</v>
      </c>
      <c r="E226" s="141" t="s">
        <v>665</v>
      </c>
      <c r="F226" s="142" t="s">
        <v>666</v>
      </c>
      <c r="G226" s="143" t="s">
        <v>586</v>
      </c>
      <c r="H226" s="165"/>
      <c r="I226" s="145"/>
      <c r="J226" s="146">
        <f>ROUND(I226*H226,2)</f>
        <v>0</v>
      </c>
      <c r="K226" s="147"/>
      <c r="L226" s="28"/>
      <c r="M226" s="148" t="s">
        <v>1</v>
      </c>
      <c r="N226" s="149" t="s">
        <v>36</v>
      </c>
      <c r="P226" s="150">
        <f>O226*H226</f>
        <v>0</v>
      </c>
      <c r="Q226" s="150">
        <v>0</v>
      </c>
      <c r="R226" s="150">
        <f>Q226*H226</f>
        <v>0</v>
      </c>
      <c r="S226" s="150">
        <v>0</v>
      </c>
      <c r="T226" s="151">
        <f>S226*H226</f>
        <v>0</v>
      </c>
      <c r="AR226" s="152" t="s">
        <v>252</v>
      </c>
      <c r="AT226" s="152" t="s">
        <v>187</v>
      </c>
      <c r="AU226" s="152" t="s">
        <v>83</v>
      </c>
      <c r="AY226" s="13" t="s">
        <v>185</v>
      </c>
      <c r="BE226" s="153">
        <f>IF(N226="základná",J226,0)</f>
        <v>0</v>
      </c>
      <c r="BF226" s="153">
        <f>IF(N226="znížená",J226,0)</f>
        <v>0</v>
      </c>
      <c r="BG226" s="153">
        <f>IF(N226="zákl. prenesená",J226,0)</f>
        <v>0</v>
      </c>
      <c r="BH226" s="153">
        <f>IF(N226="zníž. prenesená",J226,0)</f>
        <v>0</v>
      </c>
      <c r="BI226" s="153">
        <f>IF(N226="nulová",J226,0)</f>
        <v>0</v>
      </c>
      <c r="BJ226" s="13" t="s">
        <v>83</v>
      </c>
      <c r="BK226" s="153">
        <f>ROUND(I226*H226,2)</f>
        <v>0</v>
      </c>
      <c r="BL226" s="13" t="s">
        <v>252</v>
      </c>
      <c r="BM226" s="152" t="s">
        <v>1701</v>
      </c>
    </row>
    <row r="227" spans="2:65" s="11" customFormat="1" ht="23" customHeight="1">
      <c r="B227" s="127"/>
      <c r="D227" s="128" t="s">
        <v>69</v>
      </c>
      <c r="E227" s="137" t="s">
        <v>668</v>
      </c>
      <c r="F227" s="137" t="s">
        <v>669</v>
      </c>
      <c r="I227" s="130"/>
      <c r="J227" s="138">
        <f>BK227</f>
        <v>0</v>
      </c>
      <c r="L227" s="127"/>
      <c r="M227" s="132"/>
      <c r="P227" s="133">
        <f>SUM(P228:P234)</f>
        <v>0</v>
      </c>
      <c r="R227" s="133">
        <f>SUM(R228:R234)</f>
        <v>10.21688590848</v>
      </c>
      <c r="T227" s="134">
        <f>SUM(T228:T234)</f>
        <v>0</v>
      </c>
      <c r="AR227" s="128" t="s">
        <v>83</v>
      </c>
      <c r="AT227" s="135" t="s">
        <v>69</v>
      </c>
      <c r="AU227" s="135" t="s">
        <v>77</v>
      </c>
      <c r="AY227" s="128" t="s">
        <v>185</v>
      </c>
      <c r="BK227" s="136">
        <f>SUM(BK228:BK234)</f>
        <v>0</v>
      </c>
    </row>
    <row r="228" spans="2:65" s="1" customFormat="1" ht="38" customHeight="1">
      <c r="B228" s="139"/>
      <c r="C228" s="140" t="s">
        <v>496</v>
      </c>
      <c r="D228" s="140" t="s">
        <v>187</v>
      </c>
      <c r="E228" s="141" t="s">
        <v>1702</v>
      </c>
      <c r="F228" s="142" t="s">
        <v>1703</v>
      </c>
      <c r="G228" s="143" t="s">
        <v>190</v>
      </c>
      <c r="H228" s="144">
        <v>733.82399999999996</v>
      </c>
      <c r="I228" s="145"/>
      <c r="J228" s="146">
        <f t="shared" ref="J228:J234" si="30">ROUND(I228*H228,2)</f>
        <v>0</v>
      </c>
      <c r="K228" s="147"/>
      <c r="L228" s="28"/>
      <c r="M228" s="148" t="s">
        <v>1</v>
      </c>
      <c r="N228" s="149" t="s">
        <v>36</v>
      </c>
      <c r="P228" s="150">
        <f t="shared" ref="P228:P234" si="31">O228*H228</f>
        <v>0</v>
      </c>
      <c r="Q228" s="150">
        <v>2.0000000000000002E-5</v>
      </c>
      <c r="R228" s="150">
        <f t="shared" ref="R228:R234" si="32">Q228*H228</f>
        <v>1.467648E-2</v>
      </c>
      <c r="S228" s="150">
        <v>0</v>
      </c>
      <c r="T228" s="151">
        <f t="shared" ref="T228:T234" si="33">S228*H228</f>
        <v>0</v>
      </c>
      <c r="AR228" s="152" t="s">
        <v>252</v>
      </c>
      <c r="AT228" s="152" t="s">
        <v>187</v>
      </c>
      <c r="AU228" s="152" t="s">
        <v>83</v>
      </c>
      <c r="AY228" s="13" t="s">
        <v>185</v>
      </c>
      <c r="BE228" s="153">
        <f t="shared" ref="BE228:BE234" si="34">IF(N228="základná",J228,0)</f>
        <v>0</v>
      </c>
      <c r="BF228" s="153">
        <f t="shared" ref="BF228:BF234" si="35">IF(N228="znížená",J228,0)</f>
        <v>0</v>
      </c>
      <c r="BG228" s="153">
        <f t="shared" ref="BG228:BG234" si="36">IF(N228="zákl. prenesená",J228,0)</f>
        <v>0</v>
      </c>
      <c r="BH228" s="153">
        <f t="shared" ref="BH228:BH234" si="37">IF(N228="zníž. prenesená",J228,0)</f>
        <v>0</v>
      </c>
      <c r="BI228" s="153">
        <f t="shared" ref="BI228:BI234" si="38">IF(N228="nulová",J228,0)</f>
        <v>0</v>
      </c>
      <c r="BJ228" s="13" t="s">
        <v>83</v>
      </c>
      <c r="BK228" s="153">
        <f t="shared" ref="BK228:BK234" si="39">ROUND(I228*H228,2)</f>
        <v>0</v>
      </c>
      <c r="BL228" s="13" t="s">
        <v>252</v>
      </c>
      <c r="BM228" s="152" t="s">
        <v>1704</v>
      </c>
    </row>
    <row r="229" spans="2:65" s="1" customFormat="1" ht="38" customHeight="1">
      <c r="B229" s="139"/>
      <c r="C229" s="154" t="s">
        <v>500</v>
      </c>
      <c r="D229" s="154" t="s">
        <v>220</v>
      </c>
      <c r="E229" s="155" t="s">
        <v>1705</v>
      </c>
      <c r="F229" s="156" t="s">
        <v>1706</v>
      </c>
      <c r="G229" s="157" t="s">
        <v>190</v>
      </c>
      <c r="H229" s="158">
        <v>807.20600000000002</v>
      </c>
      <c r="I229" s="159"/>
      <c r="J229" s="160">
        <f t="shared" si="30"/>
        <v>0</v>
      </c>
      <c r="K229" s="161"/>
      <c r="L229" s="162"/>
      <c r="M229" s="163" t="s">
        <v>1</v>
      </c>
      <c r="N229" s="164" t="s">
        <v>36</v>
      </c>
      <c r="P229" s="150">
        <f t="shared" si="31"/>
        <v>0</v>
      </c>
      <c r="Q229" s="150">
        <v>1.2319999999999999E-2</v>
      </c>
      <c r="R229" s="150">
        <f t="shared" si="32"/>
        <v>9.9447779199999999</v>
      </c>
      <c r="S229" s="150">
        <v>0</v>
      </c>
      <c r="T229" s="151">
        <f t="shared" si="33"/>
        <v>0</v>
      </c>
      <c r="AR229" s="152" t="s">
        <v>318</v>
      </c>
      <c r="AT229" s="152" t="s">
        <v>220</v>
      </c>
      <c r="AU229" s="152" t="s">
        <v>83</v>
      </c>
      <c r="AY229" s="13" t="s">
        <v>185</v>
      </c>
      <c r="BE229" s="153">
        <f t="shared" si="34"/>
        <v>0</v>
      </c>
      <c r="BF229" s="153">
        <f t="shared" si="35"/>
        <v>0</v>
      </c>
      <c r="BG229" s="153">
        <f t="shared" si="36"/>
        <v>0</v>
      </c>
      <c r="BH229" s="153">
        <f t="shared" si="37"/>
        <v>0</v>
      </c>
      <c r="BI229" s="153">
        <f t="shared" si="38"/>
        <v>0</v>
      </c>
      <c r="BJ229" s="13" t="s">
        <v>83</v>
      </c>
      <c r="BK229" s="153">
        <f t="shared" si="39"/>
        <v>0</v>
      </c>
      <c r="BL229" s="13" t="s">
        <v>252</v>
      </c>
      <c r="BM229" s="152" t="s">
        <v>1707</v>
      </c>
    </row>
    <row r="230" spans="2:65" s="1" customFormat="1" ht="33" customHeight="1">
      <c r="B230" s="139"/>
      <c r="C230" s="140" t="s">
        <v>504</v>
      </c>
      <c r="D230" s="140" t="s">
        <v>187</v>
      </c>
      <c r="E230" s="141" t="s">
        <v>1708</v>
      </c>
      <c r="F230" s="142" t="s">
        <v>1709</v>
      </c>
      <c r="G230" s="143" t="s">
        <v>190</v>
      </c>
      <c r="H230" s="144">
        <v>733.82399999999996</v>
      </c>
      <c r="I230" s="145"/>
      <c r="J230" s="146">
        <f t="shared" si="30"/>
        <v>0</v>
      </c>
      <c r="K230" s="147"/>
      <c r="L230" s="28"/>
      <c r="M230" s="148" t="s">
        <v>1</v>
      </c>
      <c r="N230" s="149" t="s">
        <v>36</v>
      </c>
      <c r="P230" s="150">
        <f t="shared" si="31"/>
        <v>0</v>
      </c>
      <c r="Q230" s="150">
        <v>2.3677E-4</v>
      </c>
      <c r="R230" s="150">
        <f t="shared" si="32"/>
        <v>0.17374750847999998</v>
      </c>
      <c r="S230" s="150">
        <v>0</v>
      </c>
      <c r="T230" s="151">
        <f t="shared" si="33"/>
        <v>0</v>
      </c>
      <c r="AR230" s="152" t="s">
        <v>252</v>
      </c>
      <c r="AT230" s="152" t="s">
        <v>187</v>
      </c>
      <c r="AU230" s="152" t="s">
        <v>83</v>
      </c>
      <c r="AY230" s="13" t="s">
        <v>185</v>
      </c>
      <c r="BE230" s="153">
        <f t="shared" si="34"/>
        <v>0</v>
      </c>
      <c r="BF230" s="153">
        <f t="shared" si="35"/>
        <v>0</v>
      </c>
      <c r="BG230" s="153">
        <f t="shared" si="36"/>
        <v>0</v>
      </c>
      <c r="BH230" s="153">
        <f t="shared" si="37"/>
        <v>0</v>
      </c>
      <c r="BI230" s="153">
        <f t="shared" si="38"/>
        <v>0</v>
      </c>
      <c r="BJ230" s="13" t="s">
        <v>83</v>
      </c>
      <c r="BK230" s="153">
        <f t="shared" si="39"/>
        <v>0</v>
      </c>
      <c r="BL230" s="13" t="s">
        <v>252</v>
      </c>
      <c r="BM230" s="152" t="s">
        <v>1710</v>
      </c>
    </row>
    <row r="231" spans="2:65" s="1" customFormat="1" ht="24.25" customHeight="1">
      <c r="B231" s="139"/>
      <c r="C231" s="140" t="s">
        <v>508</v>
      </c>
      <c r="D231" s="140" t="s">
        <v>187</v>
      </c>
      <c r="E231" s="141" t="s">
        <v>675</v>
      </c>
      <c r="F231" s="142" t="s">
        <v>974</v>
      </c>
      <c r="G231" s="143" t="s">
        <v>241</v>
      </c>
      <c r="H231" s="144">
        <v>38.799999999999997</v>
      </c>
      <c r="I231" s="145"/>
      <c r="J231" s="146">
        <f t="shared" si="30"/>
        <v>0</v>
      </c>
      <c r="K231" s="147"/>
      <c r="L231" s="28"/>
      <c r="M231" s="148" t="s">
        <v>1</v>
      </c>
      <c r="N231" s="149" t="s">
        <v>36</v>
      </c>
      <c r="P231" s="150">
        <f t="shared" si="31"/>
        <v>0</v>
      </c>
      <c r="Q231" s="150">
        <v>4.2999999999999999E-4</v>
      </c>
      <c r="R231" s="150">
        <f t="shared" si="32"/>
        <v>1.6683999999999997E-2</v>
      </c>
      <c r="S231" s="150">
        <v>0</v>
      </c>
      <c r="T231" s="151">
        <f t="shared" si="33"/>
        <v>0</v>
      </c>
      <c r="AR231" s="152" t="s">
        <v>252</v>
      </c>
      <c r="AT231" s="152" t="s">
        <v>187</v>
      </c>
      <c r="AU231" s="152" t="s">
        <v>83</v>
      </c>
      <c r="AY231" s="13" t="s">
        <v>185</v>
      </c>
      <c r="BE231" s="153">
        <f t="shared" si="34"/>
        <v>0</v>
      </c>
      <c r="BF231" s="153">
        <f t="shared" si="35"/>
        <v>0</v>
      </c>
      <c r="BG231" s="153">
        <f t="shared" si="36"/>
        <v>0</v>
      </c>
      <c r="BH231" s="153">
        <f t="shared" si="37"/>
        <v>0</v>
      </c>
      <c r="BI231" s="153">
        <f t="shared" si="38"/>
        <v>0</v>
      </c>
      <c r="BJ231" s="13" t="s">
        <v>83</v>
      </c>
      <c r="BK231" s="153">
        <f t="shared" si="39"/>
        <v>0</v>
      </c>
      <c r="BL231" s="13" t="s">
        <v>252</v>
      </c>
      <c r="BM231" s="152" t="s">
        <v>1711</v>
      </c>
    </row>
    <row r="232" spans="2:65" s="1" customFormat="1" ht="24.25" customHeight="1">
      <c r="B232" s="139"/>
      <c r="C232" s="154" t="s">
        <v>512</v>
      </c>
      <c r="D232" s="154" t="s">
        <v>220</v>
      </c>
      <c r="E232" s="155" t="s">
        <v>1712</v>
      </c>
      <c r="F232" s="156" t="s">
        <v>1713</v>
      </c>
      <c r="G232" s="157" t="s">
        <v>255</v>
      </c>
      <c r="H232" s="158">
        <v>1</v>
      </c>
      <c r="I232" s="159"/>
      <c r="J232" s="160">
        <f t="shared" si="30"/>
        <v>0</v>
      </c>
      <c r="K232" s="161"/>
      <c r="L232" s="162"/>
      <c r="M232" s="163" t="s">
        <v>1</v>
      </c>
      <c r="N232" s="164" t="s">
        <v>36</v>
      </c>
      <c r="P232" s="150">
        <f t="shared" si="31"/>
        <v>0</v>
      </c>
      <c r="Q232" s="150">
        <v>1.34E-2</v>
      </c>
      <c r="R232" s="150">
        <f t="shared" si="32"/>
        <v>1.34E-2</v>
      </c>
      <c r="S232" s="150">
        <v>0</v>
      </c>
      <c r="T232" s="151">
        <f t="shared" si="33"/>
        <v>0</v>
      </c>
      <c r="AR232" s="152" t="s">
        <v>318</v>
      </c>
      <c r="AT232" s="152" t="s">
        <v>220</v>
      </c>
      <c r="AU232" s="152" t="s">
        <v>83</v>
      </c>
      <c r="AY232" s="13" t="s">
        <v>185</v>
      </c>
      <c r="BE232" s="153">
        <f t="shared" si="34"/>
        <v>0</v>
      </c>
      <c r="BF232" s="153">
        <f t="shared" si="35"/>
        <v>0</v>
      </c>
      <c r="BG232" s="153">
        <f t="shared" si="36"/>
        <v>0</v>
      </c>
      <c r="BH232" s="153">
        <f t="shared" si="37"/>
        <v>0</v>
      </c>
      <c r="BI232" s="153">
        <f t="shared" si="38"/>
        <v>0</v>
      </c>
      <c r="BJ232" s="13" t="s">
        <v>83</v>
      </c>
      <c r="BK232" s="153">
        <f t="shared" si="39"/>
        <v>0</v>
      </c>
      <c r="BL232" s="13" t="s">
        <v>252</v>
      </c>
      <c r="BM232" s="152" t="s">
        <v>1714</v>
      </c>
    </row>
    <row r="233" spans="2:65" s="1" customFormat="1" ht="24.25" customHeight="1">
      <c r="B233" s="139"/>
      <c r="C233" s="154" t="s">
        <v>516</v>
      </c>
      <c r="D233" s="154" t="s">
        <v>220</v>
      </c>
      <c r="E233" s="155" t="s">
        <v>1715</v>
      </c>
      <c r="F233" s="156" t="s">
        <v>1716</v>
      </c>
      <c r="G233" s="157" t="s">
        <v>255</v>
      </c>
      <c r="H233" s="158">
        <v>4</v>
      </c>
      <c r="I233" s="159"/>
      <c r="J233" s="160">
        <f t="shared" si="30"/>
        <v>0</v>
      </c>
      <c r="K233" s="161"/>
      <c r="L233" s="162"/>
      <c r="M233" s="163" t="s">
        <v>1</v>
      </c>
      <c r="N233" s="164" t="s">
        <v>36</v>
      </c>
      <c r="P233" s="150">
        <f t="shared" si="31"/>
        <v>0</v>
      </c>
      <c r="Q233" s="150">
        <v>1.34E-2</v>
      </c>
      <c r="R233" s="150">
        <f t="shared" si="32"/>
        <v>5.3600000000000002E-2</v>
      </c>
      <c r="S233" s="150">
        <v>0</v>
      </c>
      <c r="T233" s="151">
        <f t="shared" si="33"/>
        <v>0</v>
      </c>
      <c r="AR233" s="152" t="s">
        <v>318</v>
      </c>
      <c r="AT233" s="152" t="s">
        <v>220</v>
      </c>
      <c r="AU233" s="152" t="s">
        <v>83</v>
      </c>
      <c r="AY233" s="13" t="s">
        <v>185</v>
      </c>
      <c r="BE233" s="153">
        <f t="shared" si="34"/>
        <v>0</v>
      </c>
      <c r="BF233" s="153">
        <f t="shared" si="35"/>
        <v>0</v>
      </c>
      <c r="BG233" s="153">
        <f t="shared" si="36"/>
        <v>0</v>
      </c>
      <c r="BH233" s="153">
        <f t="shared" si="37"/>
        <v>0</v>
      </c>
      <c r="BI233" s="153">
        <f t="shared" si="38"/>
        <v>0</v>
      </c>
      <c r="BJ233" s="13" t="s">
        <v>83</v>
      </c>
      <c r="BK233" s="153">
        <f t="shared" si="39"/>
        <v>0</v>
      </c>
      <c r="BL233" s="13" t="s">
        <v>252</v>
      </c>
      <c r="BM233" s="152" t="s">
        <v>1717</v>
      </c>
    </row>
    <row r="234" spans="2:65" s="1" customFormat="1" ht="24.25" customHeight="1">
      <c r="B234" s="139"/>
      <c r="C234" s="140" t="s">
        <v>520</v>
      </c>
      <c r="D234" s="140" t="s">
        <v>187</v>
      </c>
      <c r="E234" s="141" t="s">
        <v>703</v>
      </c>
      <c r="F234" s="142" t="s">
        <v>704</v>
      </c>
      <c r="G234" s="143" t="s">
        <v>586</v>
      </c>
      <c r="H234" s="165"/>
      <c r="I234" s="145"/>
      <c r="J234" s="146">
        <f t="shared" si="30"/>
        <v>0</v>
      </c>
      <c r="K234" s="147"/>
      <c r="L234" s="28"/>
      <c r="M234" s="148" t="s">
        <v>1</v>
      </c>
      <c r="N234" s="149" t="s">
        <v>36</v>
      </c>
      <c r="P234" s="150">
        <f t="shared" si="31"/>
        <v>0</v>
      </c>
      <c r="Q234" s="150">
        <v>0</v>
      </c>
      <c r="R234" s="150">
        <f t="shared" si="32"/>
        <v>0</v>
      </c>
      <c r="S234" s="150">
        <v>0</v>
      </c>
      <c r="T234" s="151">
        <f t="shared" si="33"/>
        <v>0</v>
      </c>
      <c r="AR234" s="152" t="s">
        <v>252</v>
      </c>
      <c r="AT234" s="152" t="s">
        <v>187</v>
      </c>
      <c r="AU234" s="152" t="s">
        <v>83</v>
      </c>
      <c r="AY234" s="13" t="s">
        <v>185</v>
      </c>
      <c r="BE234" s="153">
        <f t="shared" si="34"/>
        <v>0</v>
      </c>
      <c r="BF234" s="153">
        <f t="shared" si="35"/>
        <v>0</v>
      </c>
      <c r="BG234" s="153">
        <f t="shared" si="36"/>
        <v>0</v>
      </c>
      <c r="BH234" s="153">
        <f t="shared" si="37"/>
        <v>0</v>
      </c>
      <c r="BI234" s="153">
        <f t="shared" si="38"/>
        <v>0</v>
      </c>
      <c r="BJ234" s="13" t="s">
        <v>83</v>
      </c>
      <c r="BK234" s="153">
        <f t="shared" si="39"/>
        <v>0</v>
      </c>
      <c r="BL234" s="13" t="s">
        <v>252</v>
      </c>
      <c r="BM234" s="152" t="s">
        <v>1718</v>
      </c>
    </row>
    <row r="235" spans="2:65" s="11" customFormat="1" ht="23" customHeight="1">
      <c r="B235" s="127"/>
      <c r="D235" s="128" t="s">
        <v>69</v>
      </c>
      <c r="E235" s="137" t="s">
        <v>706</v>
      </c>
      <c r="F235" s="137" t="s">
        <v>707</v>
      </c>
      <c r="I235" s="130"/>
      <c r="J235" s="138">
        <f>BK235</f>
        <v>0</v>
      </c>
      <c r="L235" s="127"/>
      <c r="M235" s="132"/>
      <c r="P235" s="133">
        <f>SUM(P236:P251)</f>
        <v>0</v>
      </c>
      <c r="R235" s="133">
        <f>SUM(R236:R251)</f>
        <v>67.677994000000012</v>
      </c>
      <c r="T235" s="134">
        <f>SUM(T236:T251)</f>
        <v>0</v>
      </c>
      <c r="AR235" s="128" t="s">
        <v>83</v>
      </c>
      <c r="AT235" s="135" t="s">
        <v>69</v>
      </c>
      <c r="AU235" s="135" t="s">
        <v>77</v>
      </c>
      <c r="AY235" s="128" t="s">
        <v>185</v>
      </c>
      <c r="BK235" s="136">
        <f>SUM(BK236:BK251)</f>
        <v>0</v>
      </c>
    </row>
    <row r="236" spans="2:65" s="1" customFormat="1" ht="16.5" customHeight="1">
      <c r="B236" s="139"/>
      <c r="C236" s="140" t="s">
        <v>524</v>
      </c>
      <c r="D236" s="140" t="s">
        <v>187</v>
      </c>
      <c r="E236" s="141" t="s">
        <v>1719</v>
      </c>
      <c r="F236" s="142" t="s">
        <v>1720</v>
      </c>
      <c r="G236" s="143" t="s">
        <v>190</v>
      </c>
      <c r="H236" s="144">
        <v>601.32000000000005</v>
      </c>
      <c r="I236" s="145"/>
      <c r="J236" s="146">
        <f t="shared" ref="J236:J251" si="40">ROUND(I236*H236,2)</f>
        <v>0</v>
      </c>
      <c r="K236" s="147"/>
      <c r="L236" s="28"/>
      <c r="M236" s="148" t="s">
        <v>1</v>
      </c>
      <c r="N236" s="149" t="s">
        <v>36</v>
      </c>
      <c r="P236" s="150">
        <f t="shared" ref="P236:P251" si="41">O236*H236</f>
        <v>0</v>
      </c>
      <c r="Q236" s="150">
        <v>5.0000000000000002E-5</v>
      </c>
      <c r="R236" s="150">
        <f t="shared" ref="R236:R251" si="42">Q236*H236</f>
        <v>3.0066000000000002E-2</v>
      </c>
      <c r="S236" s="150">
        <v>0</v>
      </c>
      <c r="T236" s="151">
        <f t="shared" ref="T236:T251" si="43">S236*H236</f>
        <v>0</v>
      </c>
      <c r="AR236" s="152" t="s">
        <v>252</v>
      </c>
      <c r="AT236" s="152" t="s">
        <v>187</v>
      </c>
      <c r="AU236" s="152" t="s">
        <v>83</v>
      </c>
      <c r="AY236" s="13" t="s">
        <v>185</v>
      </c>
      <c r="BE236" s="153">
        <f t="shared" ref="BE236:BE251" si="44">IF(N236="základná",J236,0)</f>
        <v>0</v>
      </c>
      <c r="BF236" s="153">
        <f t="shared" ref="BF236:BF251" si="45">IF(N236="znížená",J236,0)</f>
        <v>0</v>
      </c>
      <c r="BG236" s="153">
        <f t="shared" ref="BG236:BG251" si="46">IF(N236="zákl. prenesená",J236,0)</f>
        <v>0</v>
      </c>
      <c r="BH236" s="153">
        <f t="shared" ref="BH236:BH251" si="47">IF(N236="zníž. prenesená",J236,0)</f>
        <v>0</v>
      </c>
      <c r="BI236" s="153">
        <f t="shared" ref="BI236:BI251" si="48">IF(N236="nulová",J236,0)</f>
        <v>0</v>
      </c>
      <c r="BJ236" s="13" t="s">
        <v>83</v>
      </c>
      <c r="BK236" s="153">
        <f t="shared" ref="BK236:BK251" si="49">ROUND(I236*H236,2)</f>
        <v>0</v>
      </c>
      <c r="BL236" s="13" t="s">
        <v>252</v>
      </c>
      <c r="BM236" s="152" t="s">
        <v>1721</v>
      </c>
    </row>
    <row r="237" spans="2:65" s="1" customFormat="1" ht="16.5" customHeight="1">
      <c r="B237" s="139"/>
      <c r="C237" s="154" t="s">
        <v>528</v>
      </c>
      <c r="D237" s="154" t="s">
        <v>220</v>
      </c>
      <c r="E237" s="155" t="s">
        <v>1722</v>
      </c>
      <c r="F237" s="156" t="s">
        <v>1723</v>
      </c>
      <c r="G237" s="157" t="s">
        <v>223</v>
      </c>
      <c r="H237" s="158">
        <v>38.484000000000002</v>
      </c>
      <c r="I237" s="159"/>
      <c r="J237" s="160">
        <f t="shared" si="40"/>
        <v>0</v>
      </c>
      <c r="K237" s="161"/>
      <c r="L237" s="162"/>
      <c r="M237" s="163" t="s">
        <v>1</v>
      </c>
      <c r="N237" s="164" t="s">
        <v>36</v>
      </c>
      <c r="P237" s="150">
        <f t="shared" si="41"/>
        <v>0</v>
      </c>
      <c r="Q237" s="150">
        <v>1</v>
      </c>
      <c r="R237" s="150">
        <f t="shared" si="42"/>
        <v>38.484000000000002</v>
      </c>
      <c r="S237" s="150">
        <v>0</v>
      </c>
      <c r="T237" s="151">
        <f t="shared" si="43"/>
        <v>0</v>
      </c>
      <c r="AR237" s="152" t="s">
        <v>318</v>
      </c>
      <c r="AT237" s="152" t="s">
        <v>220</v>
      </c>
      <c r="AU237" s="152" t="s">
        <v>83</v>
      </c>
      <c r="AY237" s="13" t="s">
        <v>185</v>
      </c>
      <c r="BE237" s="153">
        <f t="shared" si="44"/>
        <v>0</v>
      </c>
      <c r="BF237" s="153">
        <f t="shared" si="45"/>
        <v>0</v>
      </c>
      <c r="BG237" s="153">
        <f t="shared" si="46"/>
        <v>0</v>
      </c>
      <c r="BH237" s="153">
        <f t="shared" si="47"/>
        <v>0</v>
      </c>
      <c r="BI237" s="153">
        <f t="shared" si="48"/>
        <v>0</v>
      </c>
      <c r="BJ237" s="13" t="s">
        <v>83</v>
      </c>
      <c r="BK237" s="153">
        <f t="shared" si="49"/>
        <v>0</v>
      </c>
      <c r="BL237" s="13" t="s">
        <v>252</v>
      </c>
      <c r="BM237" s="152" t="s">
        <v>1724</v>
      </c>
    </row>
    <row r="238" spans="2:65" s="1" customFormat="1" ht="24.25" customHeight="1">
      <c r="B238" s="139"/>
      <c r="C238" s="140" t="s">
        <v>532</v>
      </c>
      <c r="D238" s="140" t="s">
        <v>187</v>
      </c>
      <c r="E238" s="141" t="s">
        <v>1725</v>
      </c>
      <c r="F238" s="142" t="s">
        <v>1726</v>
      </c>
      <c r="G238" s="143" t="s">
        <v>255</v>
      </c>
      <c r="H238" s="144">
        <v>8</v>
      </c>
      <c r="I238" s="145"/>
      <c r="J238" s="146">
        <f t="shared" si="40"/>
        <v>0</v>
      </c>
      <c r="K238" s="147"/>
      <c r="L238" s="28"/>
      <c r="M238" s="148" t="s">
        <v>1</v>
      </c>
      <c r="N238" s="149" t="s">
        <v>36</v>
      </c>
      <c r="P238" s="150">
        <f t="shared" si="41"/>
        <v>0</v>
      </c>
      <c r="Q238" s="150">
        <v>4.6E-5</v>
      </c>
      <c r="R238" s="150">
        <f t="shared" si="42"/>
        <v>3.68E-4</v>
      </c>
      <c r="S238" s="150">
        <v>0</v>
      </c>
      <c r="T238" s="151">
        <f t="shared" si="43"/>
        <v>0</v>
      </c>
      <c r="AR238" s="152" t="s">
        <v>252</v>
      </c>
      <c r="AT238" s="152" t="s">
        <v>187</v>
      </c>
      <c r="AU238" s="152" t="s">
        <v>83</v>
      </c>
      <c r="AY238" s="13" t="s">
        <v>185</v>
      </c>
      <c r="BE238" s="153">
        <f t="shared" si="44"/>
        <v>0</v>
      </c>
      <c r="BF238" s="153">
        <f t="shared" si="45"/>
        <v>0</v>
      </c>
      <c r="BG238" s="153">
        <f t="shared" si="46"/>
        <v>0</v>
      </c>
      <c r="BH238" s="153">
        <f t="shared" si="47"/>
        <v>0</v>
      </c>
      <c r="BI238" s="153">
        <f t="shared" si="48"/>
        <v>0</v>
      </c>
      <c r="BJ238" s="13" t="s">
        <v>83</v>
      </c>
      <c r="BK238" s="153">
        <f t="shared" si="49"/>
        <v>0</v>
      </c>
      <c r="BL238" s="13" t="s">
        <v>252</v>
      </c>
      <c r="BM238" s="152" t="s">
        <v>1727</v>
      </c>
    </row>
    <row r="239" spans="2:65" s="1" customFormat="1" ht="24.25" customHeight="1">
      <c r="B239" s="139"/>
      <c r="C239" s="154" t="s">
        <v>536</v>
      </c>
      <c r="D239" s="154" t="s">
        <v>220</v>
      </c>
      <c r="E239" s="155" t="s">
        <v>1728</v>
      </c>
      <c r="F239" s="156" t="s">
        <v>1729</v>
      </c>
      <c r="G239" s="157" t="s">
        <v>255</v>
      </c>
      <c r="H239" s="158">
        <v>1</v>
      </c>
      <c r="I239" s="159"/>
      <c r="J239" s="160">
        <f t="shared" si="40"/>
        <v>0</v>
      </c>
      <c r="K239" s="161"/>
      <c r="L239" s="162"/>
      <c r="M239" s="163" t="s">
        <v>1</v>
      </c>
      <c r="N239" s="164" t="s">
        <v>36</v>
      </c>
      <c r="P239" s="150">
        <f t="shared" si="41"/>
        <v>0</v>
      </c>
      <c r="Q239" s="150">
        <v>0.12856999999999999</v>
      </c>
      <c r="R239" s="150">
        <f t="shared" si="42"/>
        <v>0.12856999999999999</v>
      </c>
      <c r="S239" s="150">
        <v>0</v>
      </c>
      <c r="T239" s="151">
        <f t="shared" si="43"/>
        <v>0</v>
      </c>
      <c r="AR239" s="152" t="s">
        <v>318</v>
      </c>
      <c r="AT239" s="152" t="s">
        <v>220</v>
      </c>
      <c r="AU239" s="152" t="s">
        <v>83</v>
      </c>
      <c r="AY239" s="13" t="s">
        <v>185</v>
      </c>
      <c r="BE239" s="153">
        <f t="shared" si="44"/>
        <v>0</v>
      </c>
      <c r="BF239" s="153">
        <f t="shared" si="45"/>
        <v>0</v>
      </c>
      <c r="BG239" s="153">
        <f t="shared" si="46"/>
        <v>0</v>
      </c>
      <c r="BH239" s="153">
        <f t="shared" si="47"/>
        <v>0</v>
      </c>
      <c r="BI239" s="153">
        <f t="shared" si="48"/>
        <v>0</v>
      </c>
      <c r="BJ239" s="13" t="s">
        <v>83</v>
      </c>
      <c r="BK239" s="153">
        <f t="shared" si="49"/>
        <v>0</v>
      </c>
      <c r="BL239" s="13" t="s">
        <v>252</v>
      </c>
      <c r="BM239" s="152" t="s">
        <v>1730</v>
      </c>
    </row>
    <row r="240" spans="2:65" s="1" customFormat="1" ht="24.25" customHeight="1">
      <c r="B240" s="139"/>
      <c r="C240" s="154" t="s">
        <v>540</v>
      </c>
      <c r="D240" s="154" t="s">
        <v>220</v>
      </c>
      <c r="E240" s="155" t="s">
        <v>1731</v>
      </c>
      <c r="F240" s="156" t="s">
        <v>1732</v>
      </c>
      <c r="G240" s="157" t="s">
        <v>255</v>
      </c>
      <c r="H240" s="158">
        <v>7</v>
      </c>
      <c r="I240" s="159"/>
      <c r="J240" s="160">
        <f t="shared" si="40"/>
        <v>0</v>
      </c>
      <c r="K240" s="161"/>
      <c r="L240" s="162"/>
      <c r="M240" s="163" t="s">
        <v>1</v>
      </c>
      <c r="N240" s="164" t="s">
        <v>36</v>
      </c>
      <c r="P240" s="150">
        <f t="shared" si="41"/>
        <v>0</v>
      </c>
      <c r="Q240" s="150">
        <v>0.12856999999999999</v>
      </c>
      <c r="R240" s="150">
        <f t="shared" si="42"/>
        <v>0.89998999999999996</v>
      </c>
      <c r="S240" s="150">
        <v>0</v>
      </c>
      <c r="T240" s="151">
        <f t="shared" si="43"/>
        <v>0</v>
      </c>
      <c r="AR240" s="152" t="s">
        <v>318</v>
      </c>
      <c r="AT240" s="152" t="s">
        <v>220</v>
      </c>
      <c r="AU240" s="152" t="s">
        <v>83</v>
      </c>
      <c r="AY240" s="13" t="s">
        <v>185</v>
      </c>
      <c r="BE240" s="153">
        <f t="shared" si="44"/>
        <v>0</v>
      </c>
      <c r="BF240" s="153">
        <f t="shared" si="45"/>
        <v>0</v>
      </c>
      <c r="BG240" s="153">
        <f t="shared" si="46"/>
        <v>0</v>
      </c>
      <c r="BH240" s="153">
        <f t="shared" si="47"/>
        <v>0</v>
      </c>
      <c r="BI240" s="153">
        <f t="shared" si="48"/>
        <v>0</v>
      </c>
      <c r="BJ240" s="13" t="s">
        <v>83</v>
      </c>
      <c r="BK240" s="153">
        <f t="shared" si="49"/>
        <v>0</v>
      </c>
      <c r="BL240" s="13" t="s">
        <v>252</v>
      </c>
      <c r="BM240" s="152" t="s">
        <v>1733</v>
      </c>
    </row>
    <row r="241" spans="2:65" s="1" customFormat="1" ht="49.25" customHeight="1">
      <c r="B241" s="139"/>
      <c r="C241" s="140" t="s">
        <v>544</v>
      </c>
      <c r="D241" s="140" t="s">
        <v>187</v>
      </c>
      <c r="E241" s="141" t="s">
        <v>1734</v>
      </c>
      <c r="F241" s="142" t="s">
        <v>1735</v>
      </c>
      <c r="G241" s="143" t="s">
        <v>190</v>
      </c>
      <c r="H241" s="144">
        <v>474.36</v>
      </c>
      <c r="I241" s="145"/>
      <c r="J241" s="146">
        <f t="shared" si="40"/>
        <v>0</v>
      </c>
      <c r="K241" s="147"/>
      <c r="L241" s="28"/>
      <c r="M241" s="148" t="s">
        <v>1</v>
      </c>
      <c r="N241" s="149" t="s">
        <v>36</v>
      </c>
      <c r="P241" s="150">
        <f t="shared" si="41"/>
        <v>0</v>
      </c>
      <c r="Q241" s="150">
        <v>0</v>
      </c>
      <c r="R241" s="150">
        <f t="shared" si="42"/>
        <v>0</v>
      </c>
      <c r="S241" s="150">
        <v>0</v>
      </c>
      <c r="T241" s="151">
        <f t="shared" si="43"/>
        <v>0</v>
      </c>
      <c r="AR241" s="152" t="s">
        <v>252</v>
      </c>
      <c r="AT241" s="152" t="s">
        <v>187</v>
      </c>
      <c r="AU241" s="152" t="s">
        <v>83</v>
      </c>
      <c r="AY241" s="13" t="s">
        <v>185</v>
      </c>
      <c r="BE241" s="153">
        <f t="shared" si="44"/>
        <v>0</v>
      </c>
      <c r="BF241" s="153">
        <f t="shared" si="45"/>
        <v>0</v>
      </c>
      <c r="BG241" s="153">
        <f t="shared" si="46"/>
        <v>0</v>
      </c>
      <c r="BH241" s="153">
        <f t="shared" si="47"/>
        <v>0</v>
      </c>
      <c r="BI241" s="153">
        <f t="shared" si="48"/>
        <v>0</v>
      </c>
      <c r="BJ241" s="13" t="s">
        <v>83</v>
      </c>
      <c r="BK241" s="153">
        <f t="shared" si="49"/>
        <v>0</v>
      </c>
      <c r="BL241" s="13" t="s">
        <v>252</v>
      </c>
      <c r="BM241" s="152" t="s">
        <v>1736</v>
      </c>
    </row>
    <row r="242" spans="2:65" s="1" customFormat="1" ht="24.25" customHeight="1">
      <c r="B242" s="139"/>
      <c r="C242" s="154" t="s">
        <v>550</v>
      </c>
      <c r="D242" s="154" t="s">
        <v>220</v>
      </c>
      <c r="E242" s="155" t="s">
        <v>1737</v>
      </c>
      <c r="F242" s="156" t="s">
        <v>1738</v>
      </c>
      <c r="G242" s="157" t="s">
        <v>190</v>
      </c>
      <c r="H242" s="158">
        <v>483.84699999999998</v>
      </c>
      <c r="I242" s="159"/>
      <c r="J242" s="160">
        <f t="shared" si="40"/>
        <v>0</v>
      </c>
      <c r="K242" s="161"/>
      <c r="L242" s="162"/>
      <c r="M242" s="163" t="s">
        <v>1</v>
      </c>
      <c r="N242" s="164" t="s">
        <v>36</v>
      </c>
      <c r="P242" s="150">
        <f t="shared" si="41"/>
        <v>0</v>
      </c>
      <c r="Q242" s="150">
        <v>0</v>
      </c>
      <c r="R242" s="150">
        <f t="shared" si="42"/>
        <v>0</v>
      </c>
      <c r="S242" s="150">
        <v>0</v>
      </c>
      <c r="T242" s="151">
        <f t="shared" si="43"/>
        <v>0</v>
      </c>
      <c r="AR242" s="152" t="s">
        <v>318</v>
      </c>
      <c r="AT242" s="152" t="s">
        <v>220</v>
      </c>
      <c r="AU242" s="152" t="s">
        <v>83</v>
      </c>
      <c r="AY242" s="13" t="s">
        <v>185</v>
      </c>
      <c r="BE242" s="153">
        <f t="shared" si="44"/>
        <v>0</v>
      </c>
      <c r="BF242" s="153">
        <f t="shared" si="45"/>
        <v>0</v>
      </c>
      <c r="BG242" s="153">
        <f t="shared" si="46"/>
        <v>0</v>
      </c>
      <c r="BH242" s="153">
        <f t="shared" si="47"/>
        <v>0</v>
      </c>
      <c r="BI242" s="153">
        <f t="shared" si="48"/>
        <v>0</v>
      </c>
      <c r="BJ242" s="13" t="s">
        <v>83</v>
      </c>
      <c r="BK242" s="153">
        <f t="shared" si="49"/>
        <v>0</v>
      </c>
      <c r="BL242" s="13" t="s">
        <v>252</v>
      </c>
      <c r="BM242" s="152" t="s">
        <v>1739</v>
      </c>
    </row>
    <row r="243" spans="2:65" s="1" customFormat="1" ht="55.5" customHeight="1">
      <c r="B243" s="139"/>
      <c r="C243" s="140" t="s">
        <v>558</v>
      </c>
      <c r="D243" s="140" t="s">
        <v>187</v>
      </c>
      <c r="E243" s="141" t="s">
        <v>1740</v>
      </c>
      <c r="F243" s="142" t="s">
        <v>1741</v>
      </c>
      <c r="G243" s="143" t="s">
        <v>190</v>
      </c>
      <c r="H243" s="144">
        <v>205.86799999999999</v>
      </c>
      <c r="I243" s="145"/>
      <c r="J243" s="146">
        <f t="shared" si="40"/>
        <v>0</v>
      </c>
      <c r="K243" s="147"/>
      <c r="L243" s="28"/>
      <c r="M243" s="148" t="s">
        <v>1</v>
      </c>
      <c r="N243" s="149" t="s">
        <v>36</v>
      </c>
      <c r="P243" s="150">
        <f t="shared" si="41"/>
        <v>0</v>
      </c>
      <c r="Q243" s="150">
        <v>0</v>
      </c>
      <c r="R243" s="150">
        <f t="shared" si="42"/>
        <v>0</v>
      </c>
      <c r="S243" s="150">
        <v>0</v>
      </c>
      <c r="T243" s="151">
        <f t="shared" si="43"/>
        <v>0</v>
      </c>
      <c r="AR243" s="152" t="s">
        <v>252</v>
      </c>
      <c r="AT243" s="152" t="s">
        <v>187</v>
      </c>
      <c r="AU243" s="152" t="s">
        <v>83</v>
      </c>
      <c r="AY243" s="13" t="s">
        <v>185</v>
      </c>
      <c r="BE243" s="153">
        <f t="shared" si="44"/>
        <v>0</v>
      </c>
      <c r="BF243" s="153">
        <f t="shared" si="45"/>
        <v>0</v>
      </c>
      <c r="BG243" s="153">
        <f t="shared" si="46"/>
        <v>0</v>
      </c>
      <c r="BH243" s="153">
        <f t="shared" si="47"/>
        <v>0</v>
      </c>
      <c r="BI243" s="153">
        <f t="shared" si="48"/>
        <v>0</v>
      </c>
      <c r="BJ243" s="13" t="s">
        <v>83</v>
      </c>
      <c r="BK243" s="153">
        <f t="shared" si="49"/>
        <v>0</v>
      </c>
      <c r="BL243" s="13" t="s">
        <v>252</v>
      </c>
      <c r="BM243" s="152" t="s">
        <v>1742</v>
      </c>
    </row>
    <row r="244" spans="2:65" s="1" customFormat="1" ht="24.25" customHeight="1">
      <c r="B244" s="139"/>
      <c r="C244" s="154" t="s">
        <v>562</v>
      </c>
      <c r="D244" s="154" t="s">
        <v>220</v>
      </c>
      <c r="E244" s="155" t="s">
        <v>1743</v>
      </c>
      <c r="F244" s="156" t="s">
        <v>1744</v>
      </c>
      <c r="G244" s="157" t="s">
        <v>190</v>
      </c>
      <c r="H244" s="158">
        <v>212.04400000000001</v>
      </c>
      <c r="I244" s="159"/>
      <c r="J244" s="160">
        <f t="shared" si="40"/>
        <v>0</v>
      </c>
      <c r="K244" s="161"/>
      <c r="L244" s="162"/>
      <c r="M244" s="163" t="s">
        <v>1</v>
      </c>
      <c r="N244" s="164" t="s">
        <v>36</v>
      </c>
      <c r="P244" s="150">
        <f t="shared" si="41"/>
        <v>0</v>
      </c>
      <c r="Q244" s="150">
        <v>0</v>
      </c>
      <c r="R244" s="150">
        <f t="shared" si="42"/>
        <v>0</v>
      </c>
      <c r="S244" s="150">
        <v>0</v>
      </c>
      <c r="T244" s="151">
        <f t="shared" si="43"/>
        <v>0</v>
      </c>
      <c r="AR244" s="152" t="s">
        <v>318</v>
      </c>
      <c r="AT244" s="152" t="s">
        <v>220</v>
      </c>
      <c r="AU244" s="152" t="s">
        <v>83</v>
      </c>
      <c r="AY244" s="13" t="s">
        <v>185</v>
      </c>
      <c r="BE244" s="153">
        <f t="shared" si="44"/>
        <v>0</v>
      </c>
      <c r="BF244" s="153">
        <f t="shared" si="45"/>
        <v>0</v>
      </c>
      <c r="BG244" s="153">
        <f t="shared" si="46"/>
        <v>0</v>
      </c>
      <c r="BH244" s="153">
        <f t="shared" si="47"/>
        <v>0</v>
      </c>
      <c r="BI244" s="153">
        <f t="shared" si="48"/>
        <v>0</v>
      </c>
      <c r="BJ244" s="13" t="s">
        <v>83</v>
      </c>
      <c r="BK244" s="153">
        <f t="shared" si="49"/>
        <v>0</v>
      </c>
      <c r="BL244" s="13" t="s">
        <v>252</v>
      </c>
      <c r="BM244" s="152" t="s">
        <v>1745</v>
      </c>
    </row>
    <row r="245" spans="2:65" s="1" customFormat="1" ht="24.25" customHeight="1">
      <c r="B245" s="139"/>
      <c r="C245" s="140" t="s">
        <v>566</v>
      </c>
      <c r="D245" s="140" t="s">
        <v>187</v>
      </c>
      <c r="E245" s="141" t="s">
        <v>1746</v>
      </c>
      <c r="F245" s="142" t="s">
        <v>1747</v>
      </c>
      <c r="G245" s="143" t="s">
        <v>255</v>
      </c>
      <c r="H245" s="144">
        <v>1</v>
      </c>
      <c r="I245" s="145"/>
      <c r="J245" s="146">
        <f t="shared" si="40"/>
        <v>0</v>
      </c>
      <c r="K245" s="147"/>
      <c r="L245" s="28"/>
      <c r="M245" s="148" t="s">
        <v>1</v>
      </c>
      <c r="N245" s="149" t="s">
        <v>36</v>
      </c>
      <c r="P245" s="150">
        <f t="shared" si="41"/>
        <v>0</v>
      </c>
      <c r="Q245" s="150">
        <v>0</v>
      </c>
      <c r="R245" s="150">
        <f t="shared" si="42"/>
        <v>0</v>
      </c>
      <c r="S245" s="150">
        <v>0</v>
      </c>
      <c r="T245" s="151">
        <f t="shared" si="43"/>
        <v>0</v>
      </c>
      <c r="AR245" s="152" t="s">
        <v>252</v>
      </c>
      <c r="AT245" s="152" t="s">
        <v>187</v>
      </c>
      <c r="AU245" s="152" t="s">
        <v>83</v>
      </c>
      <c r="AY245" s="13" t="s">
        <v>185</v>
      </c>
      <c r="BE245" s="153">
        <f t="shared" si="44"/>
        <v>0</v>
      </c>
      <c r="BF245" s="153">
        <f t="shared" si="45"/>
        <v>0</v>
      </c>
      <c r="BG245" s="153">
        <f t="shared" si="46"/>
        <v>0</v>
      </c>
      <c r="BH245" s="153">
        <f t="shared" si="47"/>
        <v>0</v>
      </c>
      <c r="BI245" s="153">
        <f t="shared" si="48"/>
        <v>0</v>
      </c>
      <c r="BJ245" s="13" t="s">
        <v>83</v>
      </c>
      <c r="BK245" s="153">
        <f t="shared" si="49"/>
        <v>0</v>
      </c>
      <c r="BL245" s="13" t="s">
        <v>252</v>
      </c>
      <c r="BM245" s="152" t="s">
        <v>1748</v>
      </c>
    </row>
    <row r="246" spans="2:65" s="1" customFormat="1" ht="24.25" customHeight="1">
      <c r="B246" s="139"/>
      <c r="C246" s="154" t="s">
        <v>570</v>
      </c>
      <c r="D246" s="154" t="s">
        <v>220</v>
      </c>
      <c r="E246" s="155" t="s">
        <v>1749</v>
      </c>
      <c r="F246" s="156" t="s">
        <v>1750</v>
      </c>
      <c r="G246" s="157" t="s">
        <v>255</v>
      </c>
      <c r="H246" s="158">
        <v>1</v>
      </c>
      <c r="I246" s="159"/>
      <c r="J246" s="160">
        <f t="shared" si="40"/>
        <v>0</v>
      </c>
      <c r="K246" s="161"/>
      <c r="L246" s="162"/>
      <c r="M246" s="163" t="s">
        <v>1</v>
      </c>
      <c r="N246" s="164" t="s">
        <v>36</v>
      </c>
      <c r="P246" s="150">
        <f t="shared" si="41"/>
        <v>0</v>
      </c>
      <c r="Q246" s="150">
        <v>0.193</v>
      </c>
      <c r="R246" s="150">
        <f t="shared" si="42"/>
        <v>0.193</v>
      </c>
      <c r="S246" s="150">
        <v>0</v>
      </c>
      <c r="T246" s="151">
        <f t="shared" si="43"/>
        <v>0</v>
      </c>
      <c r="AR246" s="152" t="s">
        <v>318</v>
      </c>
      <c r="AT246" s="152" t="s">
        <v>220</v>
      </c>
      <c r="AU246" s="152" t="s">
        <v>83</v>
      </c>
      <c r="AY246" s="13" t="s">
        <v>185</v>
      </c>
      <c r="BE246" s="153">
        <f t="shared" si="44"/>
        <v>0</v>
      </c>
      <c r="BF246" s="153">
        <f t="shared" si="45"/>
        <v>0</v>
      </c>
      <c r="BG246" s="153">
        <f t="shared" si="46"/>
        <v>0</v>
      </c>
      <c r="BH246" s="153">
        <f t="shared" si="47"/>
        <v>0</v>
      </c>
      <c r="BI246" s="153">
        <f t="shared" si="48"/>
        <v>0</v>
      </c>
      <c r="BJ246" s="13" t="s">
        <v>83</v>
      </c>
      <c r="BK246" s="153">
        <f t="shared" si="49"/>
        <v>0</v>
      </c>
      <c r="BL246" s="13" t="s">
        <v>252</v>
      </c>
      <c r="BM246" s="152" t="s">
        <v>1751</v>
      </c>
    </row>
    <row r="247" spans="2:65" s="1" customFormat="1" ht="24.25" customHeight="1">
      <c r="B247" s="139"/>
      <c r="C247" s="140" t="s">
        <v>574</v>
      </c>
      <c r="D247" s="140" t="s">
        <v>187</v>
      </c>
      <c r="E247" s="141" t="s">
        <v>1752</v>
      </c>
      <c r="F247" s="142" t="s">
        <v>1753</v>
      </c>
      <c r="G247" s="143" t="s">
        <v>255</v>
      </c>
      <c r="H247" s="144">
        <v>6</v>
      </c>
      <c r="I247" s="145"/>
      <c r="J247" s="146">
        <f t="shared" si="40"/>
        <v>0</v>
      </c>
      <c r="K247" s="147"/>
      <c r="L247" s="28"/>
      <c r="M247" s="148" t="s">
        <v>1</v>
      </c>
      <c r="N247" s="149" t="s">
        <v>36</v>
      </c>
      <c r="P247" s="150">
        <f t="shared" si="41"/>
        <v>0</v>
      </c>
      <c r="Q247" s="150">
        <v>0</v>
      </c>
      <c r="R247" s="150">
        <f t="shared" si="42"/>
        <v>0</v>
      </c>
      <c r="S247" s="150">
        <v>0</v>
      </c>
      <c r="T247" s="151">
        <f t="shared" si="43"/>
        <v>0</v>
      </c>
      <c r="AR247" s="152" t="s">
        <v>252</v>
      </c>
      <c r="AT247" s="152" t="s">
        <v>187</v>
      </c>
      <c r="AU247" s="152" t="s">
        <v>83</v>
      </c>
      <c r="AY247" s="13" t="s">
        <v>185</v>
      </c>
      <c r="BE247" s="153">
        <f t="shared" si="44"/>
        <v>0</v>
      </c>
      <c r="BF247" s="153">
        <f t="shared" si="45"/>
        <v>0</v>
      </c>
      <c r="BG247" s="153">
        <f t="shared" si="46"/>
        <v>0</v>
      </c>
      <c r="BH247" s="153">
        <f t="shared" si="47"/>
        <v>0</v>
      </c>
      <c r="BI247" s="153">
        <f t="shared" si="48"/>
        <v>0</v>
      </c>
      <c r="BJ247" s="13" t="s">
        <v>83</v>
      </c>
      <c r="BK247" s="153">
        <f t="shared" si="49"/>
        <v>0</v>
      </c>
      <c r="BL247" s="13" t="s">
        <v>252</v>
      </c>
      <c r="BM247" s="152" t="s">
        <v>1754</v>
      </c>
    </row>
    <row r="248" spans="2:65" s="1" customFormat="1" ht="24.25" customHeight="1">
      <c r="B248" s="139"/>
      <c r="C248" s="154" t="s">
        <v>579</v>
      </c>
      <c r="D248" s="154" t="s">
        <v>220</v>
      </c>
      <c r="E248" s="155" t="s">
        <v>1755</v>
      </c>
      <c r="F248" s="156" t="s">
        <v>1756</v>
      </c>
      <c r="G248" s="157" t="s">
        <v>255</v>
      </c>
      <c r="H248" s="158">
        <v>6</v>
      </c>
      <c r="I248" s="159"/>
      <c r="J248" s="160">
        <f t="shared" si="40"/>
        <v>0</v>
      </c>
      <c r="K248" s="161"/>
      <c r="L248" s="162"/>
      <c r="M248" s="163" t="s">
        <v>1</v>
      </c>
      <c r="N248" s="164" t="s">
        <v>36</v>
      </c>
      <c r="P248" s="150">
        <f t="shared" si="41"/>
        <v>0</v>
      </c>
      <c r="Q248" s="150">
        <v>0.193</v>
      </c>
      <c r="R248" s="150">
        <f t="shared" si="42"/>
        <v>1.1579999999999999</v>
      </c>
      <c r="S248" s="150">
        <v>0</v>
      </c>
      <c r="T248" s="151">
        <f t="shared" si="43"/>
        <v>0</v>
      </c>
      <c r="AR248" s="152" t="s">
        <v>318</v>
      </c>
      <c r="AT248" s="152" t="s">
        <v>220</v>
      </c>
      <c r="AU248" s="152" t="s">
        <v>83</v>
      </c>
      <c r="AY248" s="13" t="s">
        <v>185</v>
      </c>
      <c r="BE248" s="153">
        <f t="shared" si="44"/>
        <v>0</v>
      </c>
      <c r="BF248" s="153">
        <f t="shared" si="45"/>
        <v>0</v>
      </c>
      <c r="BG248" s="153">
        <f t="shared" si="46"/>
        <v>0</v>
      </c>
      <c r="BH248" s="153">
        <f t="shared" si="47"/>
        <v>0</v>
      </c>
      <c r="BI248" s="153">
        <f t="shared" si="48"/>
        <v>0</v>
      </c>
      <c r="BJ248" s="13" t="s">
        <v>83</v>
      </c>
      <c r="BK248" s="153">
        <f t="shared" si="49"/>
        <v>0</v>
      </c>
      <c r="BL248" s="13" t="s">
        <v>252</v>
      </c>
      <c r="BM248" s="152" t="s">
        <v>1757</v>
      </c>
    </row>
    <row r="249" spans="2:65" s="1" customFormat="1" ht="38" customHeight="1">
      <c r="B249" s="139"/>
      <c r="C249" s="140" t="s">
        <v>583</v>
      </c>
      <c r="D249" s="140" t="s">
        <v>187</v>
      </c>
      <c r="E249" s="141" t="s">
        <v>1758</v>
      </c>
      <c r="F249" s="142" t="s">
        <v>1759</v>
      </c>
      <c r="G249" s="143" t="s">
        <v>577</v>
      </c>
      <c r="H249" s="144">
        <v>26784</v>
      </c>
      <c r="I249" s="145"/>
      <c r="J249" s="146">
        <f t="shared" si="40"/>
        <v>0</v>
      </c>
      <c r="K249" s="147"/>
      <c r="L249" s="28"/>
      <c r="M249" s="148" t="s">
        <v>1</v>
      </c>
      <c r="N249" s="149" t="s">
        <v>36</v>
      </c>
      <c r="P249" s="150">
        <f t="shared" si="41"/>
        <v>0</v>
      </c>
      <c r="Q249" s="150">
        <v>0</v>
      </c>
      <c r="R249" s="150">
        <f t="shared" si="42"/>
        <v>0</v>
      </c>
      <c r="S249" s="150">
        <v>0</v>
      </c>
      <c r="T249" s="151">
        <f t="shared" si="43"/>
        <v>0</v>
      </c>
      <c r="AR249" s="152" t="s">
        <v>252</v>
      </c>
      <c r="AT249" s="152" t="s">
        <v>187</v>
      </c>
      <c r="AU249" s="152" t="s">
        <v>83</v>
      </c>
      <c r="AY249" s="13" t="s">
        <v>185</v>
      </c>
      <c r="BE249" s="153">
        <f t="shared" si="44"/>
        <v>0</v>
      </c>
      <c r="BF249" s="153">
        <f t="shared" si="45"/>
        <v>0</v>
      </c>
      <c r="BG249" s="153">
        <f t="shared" si="46"/>
        <v>0</v>
      </c>
      <c r="BH249" s="153">
        <f t="shared" si="47"/>
        <v>0</v>
      </c>
      <c r="BI249" s="153">
        <f t="shared" si="48"/>
        <v>0</v>
      </c>
      <c r="BJ249" s="13" t="s">
        <v>83</v>
      </c>
      <c r="BK249" s="153">
        <f t="shared" si="49"/>
        <v>0</v>
      </c>
      <c r="BL249" s="13" t="s">
        <v>252</v>
      </c>
      <c r="BM249" s="152" t="s">
        <v>1760</v>
      </c>
    </row>
    <row r="250" spans="2:65" s="1" customFormat="1" ht="16.5" customHeight="1">
      <c r="B250" s="139"/>
      <c r="C250" s="154" t="s">
        <v>590</v>
      </c>
      <c r="D250" s="154" t="s">
        <v>220</v>
      </c>
      <c r="E250" s="155" t="s">
        <v>1761</v>
      </c>
      <c r="F250" s="156" t="s">
        <v>1762</v>
      </c>
      <c r="G250" s="157" t="s">
        <v>577</v>
      </c>
      <c r="H250" s="158">
        <v>26784</v>
      </c>
      <c r="I250" s="159"/>
      <c r="J250" s="160">
        <f t="shared" si="40"/>
        <v>0</v>
      </c>
      <c r="K250" s="161"/>
      <c r="L250" s="162"/>
      <c r="M250" s="163" t="s">
        <v>1</v>
      </c>
      <c r="N250" s="164" t="s">
        <v>36</v>
      </c>
      <c r="P250" s="150">
        <f t="shared" si="41"/>
        <v>0</v>
      </c>
      <c r="Q250" s="150">
        <v>1E-3</v>
      </c>
      <c r="R250" s="150">
        <f t="shared" si="42"/>
        <v>26.783999999999999</v>
      </c>
      <c r="S250" s="150">
        <v>0</v>
      </c>
      <c r="T250" s="151">
        <f t="shared" si="43"/>
        <v>0</v>
      </c>
      <c r="AR250" s="152" t="s">
        <v>1014</v>
      </c>
      <c r="AT250" s="152" t="s">
        <v>220</v>
      </c>
      <c r="AU250" s="152" t="s">
        <v>83</v>
      </c>
      <c r="AY250" s="13" t="s">
        <v>185</v>
      </c>
      <c r="BE250" s="153">
        <f t="shared" si="44"/>
        <v>0</v>
      </c>
      <c r="BF250" s="153">
        <f t="shared" si="45"/>
        <v>0</v>
      </c>
      <c r="BG250" s="153">
        <f t="shared" si="46"/>
        <v>0</v>
      </c>
      <c r="BH250" s="153">
        <f t="shared" si="47"/>
        <v>0</v>
      </c>
      <c r="BI250" s="153">
        <f t="shared" si="48"/>
        <v>0</v>
      </c>
      <c r="BJ250" s="13" t="s">
        <v>83</v>
      </c>
      <c r="BK250" s="153">
        <f t="shared" si="49"/>
        <v>0</v>
      </c>
      <c r="BL250" s="13" t="s">
        <v>448</v>
      </c>
      <c r="BM250" s="152" t="s">
        <v>1763</v>
      </c>
    </row>
    <row r="251" spans="2:65" s="1" customFormat="1" ht="24.25" customHeight="1">
      <c r="B251" s="139"/>
      <c r="C251" s="140" t="s">
        <v>594</v>
      </c>
      <c r="D251" s="140" t="s">
        <v>187</v>
      </c>
      <c r="E251" s="141" t="s">
        <v>1764</v>
      </c>
      <c r="F251" s="142" t="s">
        <v>714</v>
      </c>
      <c r="G251" s="143" t="s">
        <v>223</v>
      </c>
      <c r="H251" s="144">
        <v>38.829000000000001</v>
      </c>
      <c r="I251" s="145"/>
      <c r="J251" s="146">
        <f t="shared" si="40"/>
        <v>0</v>
      </c>
      <c r="K251" s="147"/>
      <c r="L251" s="28"/>
      <c r="M251" s="148" t="s">
        <v>1</v>
      </c>
      <c r="N251" s="149" t="s">
        <v>36</v>
      </c>
      <c r="P251" s="150">
        <f t="shared" si="41"/>
        <v>0</v>
      </c>
      <c r="Q251" s="150">
        <v>0</v>
      </c>
      <c r="R251" s="150">
        <f t="shared" si="42"/>
        <v>0</v>
      </c>
      <c r="S251" s="150">
        <v>0</v>
      </c>
      <c r="T251" s="151">
        <f t="shared" si="43"/>
        <v>0</v>
      </c>
      <c r="AR251" s="152" t="s">
        <v>252</v>
      </c>
      <c r="AT251" s="152" t="s">
        <v>187</v>
      </c>
      <c r="AU251" s="152" t="s">
        <v>83</v>
      </c>
      <c r="AY251" s="13" t="s">
        <v>185</v>
      </c>
      <c r="BE251" s="153">
        <f t="shared" si="44"/>
        <v>0</v>
      </c>
      <c r="BF251" s="153">
        <f t="shared" si="45"/>
        <v>0</v>
      </c>
      <c r="BG251" s="153">
        <f t="shared" si="46"/>
        <v>0</v>
      </c>
      <c r="BH251" s="153">
        <f t="shared" si="47"/>
        <v>0</v>
      </c>
      <c r="BI251" s="153">
        <f t="shared" si="48"/>
        <v>0</v>
      </c>
      <c r="BJ251" s="13" t="s">
        <v>83</v>
      </c>
      <c r="BK251" s="153">
        <f t="shared" si="49"/>
        <v>0</v>
      </c>
      <c r="BL251" s="13" t="s">
        <v>252</v>
      </c>
      <c r="BM251" s="152" t="s">
        <v>1765</v>
      </c>
    </row>
    <row r="252" spans="2:65" s="11" customFormat="1" ht="23" customHeight="1">
      <c r="B252" s="127"/>
      <c r="D252" s="128" t="s">
        <v>69</v>
      </c>
      <c r="E252" s="137" t="s">
        <v>1766</v>
      </c>
      <c r="F252" s="137" t="s">
        <v>1767</v>
      </c>
      <c r="I252" s="130"/>
      <c r="J252" s="138">
        <f>BK252</f>
        <v>0</v>
      </c>
      <c r="L252" s="127"/>
      <c r="M252" s="132"/>
      <c r="P252" s="133">
        <f>SUM(P253:P254)</f>
        <v>0</v>
      </c>
      <c r="R252" s="133">
        <f>SUM(R253:R254)</f>
        <v>0.36581999999999998</v>
      </c>
      <c r="T252" s="134">
        <f>SUM(T253:T254)</f>
        <v>0</v>
      </c>
      <c r="AR252" s="128" t="s">
        <v>83</v>
      </c>
      <c r="AT252" s="135" t="s">
        <v>69</v>
      </c>
      <c r="AU252" s="135" t="s">
        <v>77</v>
      </c>
      <c r="AY252" s="128" t="s">
        <v>185</v>
      </c>
      <c r="BK252" s="136">
        <f>SUM(BK253:BK254)</f>
        <v>0</v>
      </c>
    </row>
    <row r="253" spans="2:65" s="1" customFormat="1" ht="16.5" customHeight="1">
      <c r="B253" s="139"/>
      <c r="C253" s="140" t="s">
        <v>548</v>
      </c>
      <c r="D253" s="140" t="s">
        <v>187</v>
      </c>
      <c r="E253" s="141" t="s">
        <v>1768</v>
      </c>
      <c r="F253" s="142" t="s">
        <v>1769</v>
      </c>
      <c r="G253" s="143" t="s">
        <v>190</v>
      </c>
      <c r="H253" s="144">
        <v>365.82</v>
      </c>
      <c r="I253" s="145"/>
      <c r="J253" s="146">
        <f>ROUND(I253*H253,2)</f>
        <v>0</v>
      </c>
      <c r="K253" s="147"/>
      <c r="L253" s="28"/>
      <c r="M253" s="148" t="s">
        <v>1</v>
      </c>
      <c r="N253" s="149" t="s">
        <v>36</v>
      </c>
      <c r="P253" s="150">
        <f>O253*H253</f>
        <v>0</v>
      </c>
      <c r="Q253" s="150">
        <v>1E-3</v>
      </c>
      <c r="R253" s="150">
        <f>Q253*H253</f>
        <v>0.36581999999999998</v>
      </c>
      <c r="S253" s="150">
        <v>0</v>
      </c>
      <c r="T253" s="151">
        <f>S253*H253</f>
        <v>0</v>
      </c>
      <c r="AR253" s="152" t="s">
        <v>252</v>
      </c>
      <c r="AT253" s="152" t="s">
        <v>187</v>
      </c>
      <c r="AU253" s="152" t="s">
        <v>83</v>
      </c>
      <c r="AY253" s="13" t="s">
        <v>185</v>
      </c>
      <c r="BE253" s="153">
        <f>IF(N253="základná",J253,0)</f>
        <v>0</v>
      </c>
      <c r="BF253" s="153">
        <f>IF(N253="znížená",J253,0)</f>
        <v>0</v>
      </c>
      <c r="BG253" s="153">
        <f>IF(N253="zákl. prenesená",J253,0)</f>
        <v>0</v>
      </c>
      <c r="BH253" s="153">
        <f>IF(N253="zníž. prenesená",J253,0)</f>
        <v>0</v>
      </c>
      <c r="BI253" s="153">
        <f>IF(N253="nulová",J253,0)</f>
        <v>0</v>
      </c>
      <c r="BJ253" s="13" t="s">
        <v>83</v>
      </c>
      <c r="BK253" s="153">
        <f>ROUND(I253*H253,2)</f>
        <v>0</v>
      </c>
      <c r="BL253" s="13" t="s">
        <v>252</v>
      </c>
      <c r="BM253" s="152" t="s">
        <v>1770</v>
      </c>
    </row>
    <row r="254" spans="2:65" s="1" customFormat="1" ht="24.25" customHeight="1">
      <c r="B254" s="139"/>
      <c r="C254" s="140" t="s">
        <v>603</v>
      </c>
      <c r="D254" s="140" t="s">
        <v>187</v>
      </c>
      <c r="E254" s="141" t="s">
        <v>1771</v>
      </c>
      <c r="F254" s="142" t="s">
        <v>1772</v>
      </c>
      <c r="G254" s="143" t="s">
        <v>586</v>
      </c>
      <c r="H254" s="165"/>
      <c r="I254" s="145"/>
      <c r="J254" s="146">
        <f>ROUND(I254*H254,2)</f>
        <v>0</v>
      </c>
      <c r="K254" s="147"/>
      <c r="L254" s="28"/>
      <c r="M254" s="148" t="s">
        <v>1</v>
      </c>
      <c r="N254" s="149" t="s">
        <v>36</v>
      </c>
      <c r="P254" s="150">
        <f>O254*H254</f>
        <v>0</v>
      </c>
      <c r="Q254" s="150">
        <v>0</v>
      </c>
      <c r="R254" s="150">
        <f>Q254*H254</f>
        <v>0</v>
      </c>
      <c r="S254" s="150">
        <v>0</v>
      </c>
      <c r="T254" s="151">
        <f>S254*H254</f>
        <v>0</v>
      </c>
      <c r="AR254" s="152" t="s">
        <v>252</v>
      </c>
      <c r="AT254" s="152" t="s">
        <v>187</v>
      </c>
      <c r="AU254" s="152" t="s">
        <v>83</v>
      </c>
      <c r="AY254" s="13" t="s">
        <v>185</v>
      </c>
      <c r="BE254" s="153">
        <f>IF(N254="základná",J254,0)</f>
        <v>0</v>
      </c>
      <c r="BF254" s="153">
        <f>IF(N254="znížená",J254,0)</f>
        <v>0</v>
      </c>
      <c r="BG254" s="153">
        <f>IF(N254="zákl. prenesená",J254,0)</f>
        <v>0</v>
      </c>
      <c r="BH254" s="153">
        <f>IF(N254="zníž. prenesená",J254,0)</f>
        <v>0</v>
      </c>
      <c r="BI254" s="153">
        <f>IF(N254="nulová",J254,0)</f>
        <v>0</v>
      </c>
      <c r="BJ254" s="13" t="s">
        <v>83</v>
      </c>
      <c r="BK254" s="153">
        <f>ROUND(I254*H254,2)</f>
        <v>0</v>
      </c>
      <c r="BL254" s="13" t="s">
        <v>252</v>
      </c>
      <c r="BM254" s="152" t="s">
        <v>1773</v>
      </c>
    </row>
    <row r="255" spans="2:65" s="11" customFormat="1" ht="23" customHeight="1">
      <c r="B255" s="127"/>
      <c r="D255" s="128" t="s">
        <v>69</v>
      </c>
      <c r="E255" s="137" t="s">
        <v>1002</v>
      </c>
      <c r="F255" s="137" t="s">
        <v>1003</v>
      </c>
      <c r="I255" s="130"/>
      <c r="J255" s="138">
        <f>BK255</f>
        <v>0</v>
      </c>
      <c r="L255" s="127"/>
      <c r="M255" s="132"/>
      <c r="P255" s="133">
        <f>SUM(P256:P260)</f>
        <v>0</v>
      </c>
      <c r="R255" s="133">
        <f>SUM(R256:R260)</f>
        <v>0.60833100960000008</v>
      </c>
      <c r="T255" s="134">
        <f>SUM(T256:T260)</f>
        <v>0</v>
      </c>
      <c r="AR255" s="128" t="s">
        <v>83</v>
      </c>
      <c r="AT255" s="135" t="s">
        <v>69</v>
      </c>
      <c r="AU255" s="135" t="s">
        <v>77</v>
      </c>
      <c r="AY255" s="128" t="s">
        <v>185</v>
      </c>
      <c r="BK255" s="136">
        <f>SUM(BK256:BK260)</f>
        <v>0</v>
      </c>
    </row>
    <row r="256" spans="2:65" s="1" customFormat="1" ht="24.25" customHeight="1">
      <c r="B256" s="139"/>
      <c r="C256" s="140" t="s">
        <v>607</v>
      </c>
      <c r="D256" s="140" t="s">
        <v>187</v>
      </c>
      <c r="E256" s="141" t="s">
        <v>1774</v>
      </c>
      <c r="F256" s="142" t="s">
        <v>1775</v>
      </c>
      <c r="G256" s="143" t="s">
        <v>190</v>
      </c>
      <c r="H256" s="144">
        <v>1599.44</v>
      </c>
      <c r="I256" s="145"/>
      <c r="J256" s="146">
        <f>ROUND(I256*H256,2)</f>
        <v>0</v>
      </c>
      <c r="K256" s="147"/>
      <c r="L256" s="28"/>
      <c r="M256" s="148" t="s">
        <v>1</v>
      </c>
      <c r="N256" s="149" t="s">
        <v>36</v>
      </c>
      <c r="P256" s="150">
        <f>O256*H256</f>
        <v>0</v>
      </c>
      <c r="Q256" s="150">
        <v>2.3000000000000001E-4</v>
      </c>
      <c r="R256" s="150">
        <f>Q256*H256</f>
        <v>0.36787120000000001</v>
      </c>
      <c r="S256" s="150">
        <v>0</v>
      </c>
      <c r="T256" s="151">
        <f>S256*H256</f>
        <v>0</v>
      </c>
      <c r="AR256" s="152" t="s">
        <v>252</v>
      </c>
      <c r="AT256" s="152" t="s">
        <v>187</v>
      </c>
      <c r="AU256" s="152" t="s">
        <v>83</v>
      </c>
      <c r="AY256" s="13" t="s">
        <v>185</v>
      </c>
      <c r="BE256" s="153">
        <f>IF(N256="základná",J256,0)</f>
        <v>0</v>
      </c>
      <c r="BF256" s="153">
        <f>IF(N256="znížená",J256,0)</f>
        <v>0</v>
      </c>
      <c r="BG256" s="153">
        <f>IF(N256="zákl. prenesená",J256,0)</f>
        <v>0</v>
      </c>
      <c r="BH256" s="153">
        <f>IF(N256="zníž. prenesená",J256,0)</f>
        <v>0</v>
      </c>
      <c r="BI256" s="153">
        <f>IF(N256="nulová",J256,0)</f>
        <v>0</v>
      </c>
      <c r="BJ256" s="13" t="s">
        <v>83</v>
      </c>
      <c r="BK256" s="153">
        <f>ROUND(I256*H256,2)</f>
        <v>0</v>
      </c>
      <c r="BL256" s="13" t="s">
        <v>252</v>
      </c>
      <c r="BM256" s="152" t="s">
        <v>1776</v>
      </c>
    </row>
    <row r="257" spans="2:65" s="1" customFormat="1" ht="24.25" customHeight="1">
      <c r="B257" s="139"/>
      <c r="C257" s="140" t="s">
        <v>611</v>
      </c>
      <c r="D257" s="140" t="s">
        <v>187</v>
      </c>
      <c r="E257" s="141" t="s">
        <v>1777</v>
      </c>
      <c r="F257" s="142" t="s">
        <v>1778</v>
      </c>
      <c r="G257" s="143" t="s">
        <v>190</v>
      </c>
      <c r="H257" s="144">
        <v>1599.44</v>
      </c>
      <c r="I257" s="145"/>
      <c r="J257" s="146">
        <f>ROUND(I257*H257,2)</f>
        <v>0</v>
      </c>
      <c r="K257" s="147"/>
      <c r="L257" s="28"/>
      <c r="M257" s="148" t="s">
        <v>1</v>
      </c>
      <c r="N257" s="149" t="s">
        <v>36</v>
      </c>
      <c r="P257" s="150">
        <f>O257*H257</f>
        <v>0</v>
      </c>
      <c r="Q257" s="150">
        <v>1.5034E-4</v>
      </c>
      <c r="R257" s="150">
        <f>Q257*H257</f>
        <v>0.24045980960000002</v>
      </c>
      <c r="S257" s="150">
        <v>0</v>
      </c>
      <c r="T257" s="151">
        <f>S257*H257</f>
        <v>0</v>
      </c>
      <c r="AR257" s="152" t="s">
        <v>252</v>
      </c>
      <c r="AT257" s="152" t="s">
        <v>187</v>
      </c>
      <c r="AU257" s="152" t="s">
        <v>83</v>
      </c>
      <c r="AY257" s="13" t="s">
        <v>185</v>
      </c>
      <c r="BE257" s="153">
        <f>IF(N257="základná",J257,0)</f>
        <v>0</v>
      </c>
      <c r="BF257" s="153">
        <f>IF(N257="znížená",J257,0)</f>
        <v>0</v>
      </c>
      <c r="BG257" s="153">
        <f>IF(N257="zákl. prenesená",J257,0)</f>
        <v>0</v>
      </c>
      <c r="BH257" s="153">
        <f>IF(N257="zníž. prenesená",J257,0)</f>
        <v>0</v>
      </c>
      <c r="BI257" s="153">
        <f>IF(N257="nulová",J257,0)</f>
        <v>0</v>
      </c>
      <c r="BJ257" s="13" t="s">
        <v>83</v>
      </c>
      <c r="BK257" s="153">
        <f>ROUND(I257*H257,2)</f>
        <v>0</v>
      </c>
      <c r="BL257" s="13" t="s">
        <v>252</v>
      </c>
      <c r="BM257" s="152" t="s">
        <v>1779</v>
      </c>
    </row>
    <row r="258" spans="2:65" s="1" customFormat="1" ht="16.5" customHeight="1">
      <c r="B258" s="139"/>
      <c r="C258" s="140" t="s">
        <v>615</v>
      </c>
      <c r="D258" s="140" t="s">
        <v>187</v>
      </c>
      <c r="E258" s="141" t="s">
        <v>1780</v>
      </c>
      <c r="F258" s="142" t="s">
        <v>1781</v>
      </c>
      <c r="G258" s="143" t="s">
        <v>190</v>
      </c>
      <c r="H258" s="144">
        <v>733.82399999999996</v>
      </c>
      <c r="I258" s="145"/>
      <c r="J258" s="146">
        <f>ROUND(I258*H258,2)</f>
        <v>0</v>
      </c>
      <c r="K258" s="147"/>
      <c r="L258" s="28"/>
      <c r="M258" s="148" t="s">
        <v>1</v>
      </c>
      <c r="N258" s="149" t="s">
        <v>36</v>
      </c>
      <c r="P258" s="150">
        <f>O258*H258</f>
        <v>0</v>
      </c>
      <c r="Q258" s="150">
        <v>0</v>
      </c>
      <c r="R258" s="150">
        <f>Q258*H258</f>
        <v>0</v>
      </c>
      <c r="S258" s="150">
        <v>0</v>
      </c>
      <c r="T258" s="151">
        <f>S258*H258</f>
        <v>0</v>
      </c>
      <c r="AR258" s="152" t="s">
        <v>252</v>
      </c>
      <c r="AT258" s="152" t="s">
        <v>187</v>
      </c>
      <c r="AU258" s="152" t="s">
        <v>83</v>
      </c>
      <c r="AY258" s="13" t="s">
        <v>185</v>
      </c>
      <c r="BE258" s="153">
        <f>IF(N258="základná",J258,0)</f>
        <v>0</v>
      </c>
      <c r="BF258" s="153">
        <f>IF(N258="znížená",J258,0)</f>
        <v>0</v>
      </c>
      <c r="BG258" s="153">
        <f>IF(N258="zákl. prenesená",J258,0)</f>
        <v>0</v>
      </c>
      <c r="BH258" s="153">
        <f>IF(N258="zníž. prenesená",J258,0)</f>
        <v>0</v>
      </c>
      <c r="BI258" s="153">
        <f>IF(N258="nulová",J258,0)</f>
        <v>0</v>
      </c>
      <c r="BJ258" s="13" t="s">
        <v>83</v>
      </c>
      <c r="BK258" s="153">
        <f>ROUND(I258*H258,2)</f>
        <v>0</v>
      </c>
      <c r="BL258" s="13" t="s">
        <v>252</v>
      </c>
      <c r="BM258" s="152" t="s">
        <v>1782</v>
      </c>
    </row>
    <row r="259" spans="2:65" s="1" customFormat="1" ht="38" customHeight="1">
      <c r="B259" s="139"/>
      <c r="C259" s="140" t="s">
        <v>619</v>
      </c>
      <c r="D259" s="140" t="s">
        <v>187</v>
      </c>
      <c r="E259" s="141" t="s">
        <v>1783</v>
      </c>
      <c r="F259" s="142" t="s">
        <v>1784</v>
      </c>
      <c r="G259" s="143" t="s">
        <v>190</v>
      </c>
      <c r="H259" s="144">
        <v>733.82399999999996</v>
      </c>
      <c r="I259" s="145"/>
      <c r="J259" s="146">
        <f>ROUND(I259*H259,2)</f>
        <v>0</v>
      </c>
      <c r="K259" s="147"/>
      <c r="L259" s="28"/>
      <c r="M259" s="148" t="s">
        <v>1</v>
      </c>
      <c r="N259" s="149" t="s">
        <v>36</v>
      </c>
      <c r="P259" s="150">
        <f>O259*H259</f>
        <v>0</v>
      </c>
      <c r="Q259" s="150">
        <v>0</v>
      </c>
      <c r="R259" s="150">
        <f>Q259*H259</f>
        <v>0</v>
      </c>
      <c r="S259" s="150">
        <v>0</v>
      </c>
      <c r="T259" s="151">
        <f>S259*H259</f>
        <v>0</v>
      </c>
      <c r="AR259" s="152" t="s">
        <v>252</v>
      </c>
      <c r="AT259" s="152" t="s">
        <v>187</v>
      </c>
      <c r="AU259" s="152" t="s">
        <v>83</v>
      </c>
      <c r="AY259" s="13" t="s">
        <v>185</v>
      </c>
      <c r="BE259" s="153">
        <f>IF(N259="základná",J259,0)</f>
        <v>0</v>
      </c>
      <c r="BF259" s="153">
        <f>IF(N259="znížená",J259,0)</f>
        <v>0</v>
      </c>
      <c r="BG259" s="153">
        <f>IF(N259="zákl. prenesená",J259,0)</f>
        <v>0</v>
      </c>
      <c r="BH259" s="153">
        <f>IF(N259="zníž. prenesená",J259,0)</f>
        <v>0</v>
      </c>
      <c r="BI259" s="153">
        <f>IF(N259="nulová",J259,0)</f>
        <v>0</v>
      </c>
      <c r="BJ259" s="13" t="s">
        <v>83</v>
      </c>
      <c r="BK259" s="153">
        <f>ROUND(I259*H259,2)</f>
        <v>0</v>
      </c>
      <c r="BL259" s="13" t="s">
        <v>252</v>
      </c>
      <c r="BM259" s="152" t="s">
        <v>1785</v>
      </c>
    </row>
    <row r="260" spans="2:65" s="1" customFormat="1" ht="16.5" customHeight="1">
      <c r="B260" s="139"/>
      <c r="C260" s="140" t="s">
        <v>625</v>
      </c>
      <c r="D260" s="140" t="s">
        <v>187</v>
      </c>
      <c r="E260" s="141" t="s">
        <v>1786</v>
      </c>
      <c r="F260" s="142" t="s">
        <v>1787</v>
      </c>
      <c r="G260" s="143" t="s">
        <v>190</v>
      </c>
      <c r="H260" s="144">
        <v>370.51</v>
      </c>
      <c r="I260" s="145"/>
      <c r="J260" s="146">
        <f>ROUND(I260*H260,2)</f>
        <v>0</v>
      </c>
      <c r="K260" s="147"/>
      <c r="L260" s="28"/>
      <c r="M260" s="148" t="s">
        <v>1</v>
      </c>
      <c r="N260" s="149" t="s">
        <v>36</v>
      </c>
      <c r="P260" s="150">
        <f>O260*H260</f>
        <v>0</v>
      </c>
      <c r="Q260" s="150">
        <v>0</v>
      </c>
      <c r="R260" s="150">
        <f>Q260*H260</f>
        <v>0</v>
      </c>
      <c r="S260" s="150">
        <v>0</v>
      </c>
      <c r="T260" s="151">
        <f>S260*H260</f>
        <v>0</v>
      </c>
      <c r="AR260" s="152" t="s">
        <v>252</v>
      </c>
      <c r="AT260" s="152" t="s">
        <v>187</v>
      </c>
      <c r="AU260" s="152" t="s">
        <v>83</v>
      </c>
      <c r="AY260" s="13" t="s">
        <v>185</v>
      </c>
      <c r="BE260" s="153">
        <f>IF(N260="základná",J260,0)</f>
        <v>0</v>
      </c>
      <c r="BF260" s="153">
        <f>IF(N260="znížená",J260,0)</f>
        <v>0</v>
      </c>
      <c r="BG260" s="153">
        <f>IF(N260="zákl. prenesená",J260,0)</f>
        <v>0</v>
      </c>
      <c r="BH260" s="153">
        <f>IF(N260="zníž. prenesená",J260,0)</f>
        <v>0</v>
      </c>
      <c r="BI260" s="153">
        <f>IF(N260="nulová",J260,0)</f>
        <v>0</v>
      </c>
      <c r="BJ260" s="13" t="s">
        <v>83</v>
      </c>
      <c r="BK260" s="153">
        <f>ROUND(I260*H260,2)</f>
        <v>0</v>
      </c>
      <c r="BL260" s="13" t="s">
        <v>252</v>
      </c>
      <c r="BM260" s="152" t="s">
        <v>1788</v>
      </c>
    </row>
    <row r="261" spans="2:65" s="11" customFormat="1" ht="26" customHeight="1">
      <c r="B261" s="127"/>
      <c r="D261" s="128" t="s">
        <v>69</v>
      </c>
      <c r="E261" s="129" t="s">
        <v>220</v>
      </c>
      <c r="F261" s="129" t="s">
        <v>810</v>
      </c>
      <c r="I261" s="130"/>
      <c r="J261" s="131">
        <f>BK261</f>
        <v>0</v>
      </c>
      <c r="L261" s="127"/>
      <c r="M261" s="132"/>
      <c r="P261" s="133">
        <f>P262</f>
        <v>0</v>
      </c>
      <c r="R261" s="133">
        <f>R262</f>
        <v>12.3</v>
      </c>
      <c r="T261" s="134">
        <f>T262</f>
        <v>0</v>
      </c>
      <c r="AR261" s="128" t="s">
        <v>90</v>
      </c>
      <c r="AT261" s="135" t="s">
        <v>69</v>
      </c>
      <c r="AU261" s="135" t="s">
        <v>70</v>
      </c>
      <c r="AY261" s="128" t="s">
        <v>185</v>
      </c>
      <c r="BK261" s="136">
        <f>BK262</f>
        <v>0</v>
      </c>
    </row>
    <row r="262" spans="2:65" s="11" customFormat="1" ht="23" customHeight="1">
      <c r="B262" s="127"/>
      <c r="D262" s="128" t="s">
        <v>69</v>
      </c>
      <c r="E262" s="137" t="s">
        <v>1007</v>
      </c>
      <c r="F262" s="137" t="s">
        <v>1789</v>
      </c>
      <c r="I262" s="130"/>
      <c r="J262" s="138">
        <f>BK262</f>
        <v>0</v>
      </c>
      <c r="L262" s="127"/>
      <c r="M262" s="132"/>
      <c r="P262" s="133">
        <f>SUM(P263:P264)</f>
        <v>0</v>
      </c>
      <c r="R262" s="133">
        <f>SUM(R263:R264)</f>
        <v>12.3</v>
      </c>
      <c r="T262" s="134">
        <f>SUM(T263:T264)</f>
        <v>0</v>
      </c>
      <c r="AR262" s="128" t="s">
        <v>90</v>
      </c>
      <c r="AT262" s="135" t="s">
        <v>69</v>
      </c>
      <c r="AU262" s="135" t="s">
        <v>77</v>
      </c>
      <c r="AY262" s="128" t="s">
        <v>185</v>
      </c>
      <c r="BK262" s="136">
        <f>SUM(BK263:BK264)</f>
        <v>0</v>
      </c>
    </row>
    <row r="263" spans="2:65" s="1" customFormat="1" ht="16.5" customHeight="1">
      <c r="B263" s="139"/>
      <c r="C263" s="140" t="s">
        <v>630</v>
      </c>
      <c r="D263" s="140" t="s">
        <v>187</v>
      </c>
      <c r="E263" s="141" t="s">
        <v>1009</v>
      </c>
      <c r="F263" s="142" t="s">
        <v>1010</v>
      </c>
      <c r="G263" s="143" t="s">
        <v>577</v>
      </c>
      <c r="H263" s="144">
        <v>12300</v>
      </c>
      <c r="I263" s="145"/>
      <c r="J263" s="146">
        <f>ROUND(I263*H263,2)</f>
        <v>0</v>
      </c>
      <c r="K263" s="147"/>
      <c r="L263" s="28"/>
      <c r="M263" s="148" t="s">
        <v>1</v>
      </c>
      <c r="N263" s="149" t="s">
        <v>36</v>
      </c>
      <c r="P263" s="150">
        <f>O263*H263</f>
        <v>0</v>
      </c>
      <c r="Q263" s="150">
        <v>1E-3</v>
      </c>
      <c r="R263" s="150">
        <f>Q263*H263</f>
        <v>12.3</v>
      </c>
      <c r="S263" s="150">
        <v>0</v>
      </c>
      <c r="T263" s="151">
        <f>S263*H263</f>
        <v>0</v>
      </c>
      <c r="AR263" s="152" t="s">
        <v>448</v>
      </c>
      <c r="AT263" s="152" t="s">
        <v>187</v>
      </c>
      <c r="AU263" s="152" t="s">
        <v>83</v>
      </c>
      <c r="AY263" s="13" t="s">
        <v>185</v>
      </c>
      <c r="BE263" s="153">
        <f>IF(N263="základná",J263,0)</f>
        <v>0</v>
      </c>
      <c r="BF263" s="153">
        <f>IF(N263="znížená",J263,0)</f>
        <v>0</v>
      </c>
      <c r="BG263" s="153">
        <f>IF(N263="zákl. prenesená",J263,0)</f>
        <v>0</v>
      </c>
      <c r="BH263" s="153">
        <f>IF(N263="zníž. prenesená",J263,0)</f>
        <v>0</v>
      </c>
      <c r="BI263" s="153">
        <f>IF(N263="nulová",J263,0)</f>
        <v>0</v>
      </c>
      <c r="BJ263" s="13" t="s">
        <v>83</v>
      </c>
      <c r="BK263" s="153">
        <f>ROUND(I263*H263,2)</f>
        <v>0</v>
      </c>
      <c r="BL263" s="13" t="s">
        <v>448</v>
      </c>
      <c r="BM263" s="152" t="s">
        <v>1790</v>
      </c>
    </row>
    <row r="264" spans="2:65" s="1" customFormat="1" ht="16.5" customHeight="1">
      <c r="B264" s="139"/>
      <c r="C264" s="154" t="s">
        <v>636</v>
      </c>
      <c r="D264" s="154" t="s">
        <v>220</v>
      </c>
      <c r="E264" s="155" t="s">
        <v>1012</v>
      </c>
      <c r="F264" s="156" t="s">
        <v>1762</v>
      </c>
      <c r="G264" s="157" t="s">
        <v>577</v>
      </c>
      <c r="H264" s="158">
        <v>12300</v>
      </c>
      <c r="I264" s="159"/>
      <c r="J264" s="160">
        <f>ROUND(I264*H264,2)</f>
        <v>0</v>
      </c>
      <c r="K264" s="161"/>
      <c r="L264" s="162"/>
      <c r="M264" s="163" t="s">
        <v>1</v>
      </c>
      <c r="N264" s="164" t="s">
        <v>36</v>
      </c>
      <c r="P264" s="150">
        <f>O264*H264</f>
        <v>0</v>
      </c>
      <c r="Q264" s="150">
        <v>0</v>
      </c>
      <c r="R264" s="150">
        <f>Q264*H264</f>
        <v>0</v>
      </c>
      <c r="S264" s="150">
        <v>0</v>
      </c>
      <c r="T264" s="151">
        <f>S264*H264</f>
        <v>0</v>
      </c>
      <c r="AR264" s="152" t="s">
        <v>1014</v>
      </c>
      <c r="AT264" s="152" t="s">
        <v>220</v>
      </c>
      <c r="AU264" s="152" t="s">
        <v>83</v>
      </c>
      <c r="AY264" s="13" t="s">
        <v>185</v>
      </c>
      <c r="BE264" s="153">
        <f>IF(N264="základná",J264,0)</f>
        <v>0</v>
      </c>
      <c r="BF264" s="153">
        <f>IF(N264="znížená",J264,0)</f>
        <v>0</v>
      </c>
      <c r="BG264" s="153">
        <f>IF(N264="zákl. prenesená",J264,0)</f>
        <v>0</v>
      </c>
      <c r="BH264" s="153">
        <f>IF(N264="zníž. prenesená",J264,0)</f>
        <v>0</v>
      </c>
      <c r="BI264" s="153">
        <f>IF(N264="nulová",J264,0)</f>
        <v>0</v>
      </c>
      <c r="BJ264" s="13" t="s">
        <v>83</v>
      </c>
      <c r="BK264" s="153">
        <f>ROUND(I264*H264,2)</f>
        <v>0</v>
      </c>
      <c r="BL264" s="13" t="s">
        <v>448</v>
      </c>
      <c r="BM264" s="152" t="s">
        <v>1791</v>
      </c>
    </row>
    <row r="265" spans="2:65" s="11" customFormat="1" ht="26" customHeight="1">
      <c r="B265" s="127"/>
      <c r="D265" s="128" t="s">
        <v>69</v>
      </c>
      <c r="E265" s="129" t="s">
        <v>818</v>
      </c>
      <c r="F265" s="129" t="s">
        <v>819</v>
      </c>
      <c r="I265" s="130"/>
      <c r="J265" s="131">
        <f>BK265</f>
        <v>0</v>
      </c>
      <c r="L265" s="127"/>
      <c r="M265" s="132"/>
      <c r="P265" s="133">
        <f>SUM(P266:P269)</f>
        <v>0</v>
      </c>
      <c r="R265" s="133">
        <f>SUM(R266:R269)</f>
        <v>0</v>
      </c>
      <c r="T265" s="134">
        <f>SUM(T266:T269)</f>
        <v>0</v>
      </c>
      <c r="AR265" s="128" t="s">
        <v>203</v>
      </c>
      <c r="AT265" s="135" t="s">
        <v>69</v>
      </c>
      <c r="AU265" s="135" t="s">
        <v>70</v>
      </c>
      <c r="AY265" s="128" t="s">
        <v>185</v>
      </c>
      <c r="BK265" s="136">
        <f>SUM(BK266:BK269)</f>
        <v>0</v>
      </c>
    </row>
    <row r="266" spans="2:65" s="1" customFormat="1" ht="33" customHeight="1">
      <c r="B266" s="139"/>
      <c r="C266" s="140" t="s">
        <v>641</v>
      </c>
      <c r="D266" s="140" t="s">
        <v>187</v>
      </c>
      <c r="E266" s="141" t="s">
        <v>1016</v>
      </c>
      <c r="F266" s="142" t="s">
        <v>1017</v>
      </c>
      <c r="G266" s="143" t="s">
        <v>823</v>
      </c>
      <c r="H266" s="144">
        <v>1</v>
      </c>
      <c r="I266" s="145"/>
      <c r="J266" s="146">
        <f>ROUND(I266*H266,2)</f>
        <v>0</v>
      </c>
      <c r="K266" s="147"/>
      <c r="L266" s="28"/>
      <c r="M266" s="148" t="s">
        <v>1</v>
      </c>
      <c r="N266" s="149" t="s">
        <v>36</v>
      </c>
      <c r="P266" s="150">
        <f>O266*H266</f>
        <v>0</v>
      </c>
      <c r="Q266" s="150">
        <v>0</v>
      </c>
      <c r="R266" s="150">
        <f>Q266*H266</f>
        <v>0</v>
      </c>
      <c r="S266" s="150">
        <v>0</v>
      </c>
      <c r="T266" s="151">
        <f>S266*H266</f>
        <v>0</v>
      </c>
      <c r="AR266" s="152" t="s">
        <v>824</v>
      </c>
      <c r="AT266" s="152" t="s">
        <v>187</v>
      </c>
      <c r="AU266" s="152" t="s">
        <v>77</v>
      </c>
      <c r="AY266" s="13" t="s">
        <v>185</v>
      </c>
      <c r="BE266" s="153">
        <f>IF(N266="základná",J266,0)</f>
        <v>0</v>
      </c>
      <c r="BF266" s="153">
        <f>IF(N266="znížená",J266,0)</f>
        <v>0</v>
      </c>
      <c r="BG266" s="153">
        <f>IF(N266="zákl. prenesená",J266,0)</f>
        <v>0</v>
      </c>
      <c r="BH266" s="153">
        <f>IF(N266="zníž. prenesená",J266,0)</f>
        <v>0</v>
      </c>
      <c r="BI266" s="153">
        <f>IF(N266="nulová",J266,0)</f>
        <v>0</v>
      </c>
      <c r="BJ266" s="13" t="s">
        <v>83</v>
      </c>
      <c r="BK266" s="153">
        <f>ROUND(I266*H266,2)</f>
        <v>0</v>
      </c>
      <c r="BL266" s="13" t="s">
        <v>824</v>
      </c>
      <c r="BM266" s="152" t="s">
        <v>1792</v>
      </c>
    </row>
    <row r="267" spans="2:65" s="1" customFormat="1" ht="24.25" customHeight="1">
      <c r="B267" s="139"/>
      <c r="C267" s="140" t="s">
        <v>645</v>
      </c>
      <c r="D267" s="140" t="s">
        <v>187</v>
      </c>
      <c r="E267" s="141" t="s">
        <v>1019</v>
      </c>
      <c r="F267" s="142" t="s">
        <v>1020</v>
      </c>
      <c r="G267" s="143" t="s">
        <v>823</v>
      </c>
      <c r="H267" s="144">
        <v>1</v>
      </c>
      <c r="I267" s="145"/>
      <c r="J267" s="146">
        <f>ROUND(I267*H267,2)</f>
        <v>0</v>
      </c>
      <c r="K267" s="147"/>
      <c r="L267" s="28"/>
      <c r="M267" s="148" t="s">
        <v>1</v>
      </c>
      <c r="N267" s="149" t="s">
        <v>36</v>
      </c>
      <c r="P267" s="150">
        <f>O267*H267</f>
        <v>0</v>
      </c>
      <c r="Q267" s="150">
        <v>0</v>
      </c>
      <c r="R267" s="150">
        <f>Q267*H267</f>
        <v>0</v>
      </c>
      <c r="S267" s="150">
        <v>0</v>
      </c>
      <c r="T267" s="151">
        <f>S267*H267</f>
        <v>0</v>
      </c>
      <c r="AR267" s="152" t="s">
        <v>824</v>
      </c>
      <c r="AT267" s="152" t="s">
        <v>187</v>
      </c>
      <c r="AU267" s="152" t="s">
        <v>77</v>
      </c>
      <c r="AY267" s="13" t="s">
        <v>185</v>
      </c>
      <c r="BE267" s="153">
        <f>IF(N267="základná",J267,0)</f>
        <v>0</v>
      </c>
      <c r="BF267" s="153">
        <f>IF(N267="znížená",J267,0)</f>
        <v>0</v>
      </c>
      <c r="BG267" s="153">
        <f>IF(N267="zákl. prenesená",J267,0)</f>
        <v>0</v>
      </c>
      <c r="BH267" s="153">
        <f>IF(N267="zníž. prenesená",J267,0)</f>
        <v>0</v>
      </c>
      <c r="BI267" s="153">
        <f>IF(N267="nulová",J267,0)</f>
        <v>0</v>
      </c>
      <c r="BJ267" s="13" t="s">
        <v>83</v>
      </c>
      <c r="BK267" s="153">
        <f>ROUND(I267*H267,2)</f>
        <v>0</v>
      </c>
      <c r="BL267" s="13" t="s">
        <v>824</v>
      </c>
      <c r="BM267" s="152" t="s">
        <v>1793</v>
      </c>
    </row>
    <row r="268" spans="2:65" s="1" customFormat="1" ht="44.25" customHeight="1">
      <c r="B268" s="139"/>
      <c r="C268" s="140" t="s">
        <v>648</v>
      </c>
      <c r="D268" s="140" t="s">
        <v>187</v>
      </c>
      <c r="E268" s="141" t="s">
        <v>821</v>
      </c>
      <c r="F268" s="142" t="s">
        <v>822</v>
      </c>
      <c r="G268" s="143" t="s">
        <v>823</v>
      </c>
      <c r="H268" s="144">
        <v>1</v>
      </c>
      <c r="I268" s="145"/>
      <c r="J268" s="146">
        <f>ROUND(I268*H268,2)</f>
        <v>0</v>
      </c>
      <c r="K268" s="147"/>
      <c r="L268" s="28"/>
      <c r="M268" s="148" t="s">
        <v>1</v>
      </c>
      <c r="N268" s="149" t="s">
        <v>36</v>
      </c>
      <c r="P268" s="150">
        <f>O268*H268</f>
        <v>0</v>
      </c>
      <c r="Q268" s="150">
        <v>0</v>
      </c>
      <c r="R268" s="150">
        <f>Q268*H268</f>
        <v>0</v>
      </c>
      <c r="S268" s="150">
        <v>0</v>
      </c>
      <c r="T268" s="151">
        <f>S268*H268</f>
        <v>0</v>
      </c>
      <c r="AR268" s="152" t="s">
        <v>824</v>
      </c>
      <c r="AT268" s="152" t="s">
        <v>187</v>
      </c>
      <c r="AU268" s="152" t="s">
        <v>77</v>
      </c>
      <c r="AY268" s="13" t="s">
        <v>185</v>
      </c>
      <c r="BE268" s="153">
        <f>IF(N268="základná",J268,0)</f>
        <v>0</v>
      </c>
      <c r="BF268" s="153">
        <f>IF(N268="znížená",J268,0)</f>
        <v>0</v>
      </c>
      <c r="BG268" s="153">
        <f>IF(N268="zákl. prenesená",J268,0)</f>
        <v>0</v>
      </c>
      <c r="BH268" s="153">
        <f>IF(N268="zníž. prenesená",J268,0)</f>
        <v>0</v>
      </c>
      <c r="BI268" s="153">
        <f>IF(N268="nulová",J268,0)</f>
        <v>0</v>
      </c>
      <c r="BJ268" s="13" t="s">
        <v>83</v>
      </c>
      <c r="BK268" s="153">
        <f>ROUND(I268*H268,2)</f>
        <v>0</v>
      </c>
      <c r="BL268" s="13" t="s">
        <v>824</v>
      </c>
      <c r="BM268" s="152" t="s">
        <v>1794</v>
      </c>
    </row>
    <row r="269" spans="2:65" s="1" customFormat="1" ht="16.5" customHeight="1">
      <c r="B269" s="139"/>
      <c r="C269" s="140" t="s">
        <v>652</v>
      </c>
      <c r="D269" s="140" t="s">
        <v>187</v>
      </c>
      <c r="E269" s="141" t="s">
        <v>827</v>
      </c>
      <c r="F269" s="142" t="s">
        <v>828</v>
      </c>
      <c r="G269" s="143" t="s">
        <v>823</v>
      </c>
      <c r="H269" s="144">
        <v>1</v>
      </c>
      <c r="I269" s="145"/>
      <c r="J269" s="146">
        <f>ROUND(I269*H269,2)</f>
        <v>0</v>
      </c>
      <c r="K269" s="147"/>
      <c r="L269" s="28"/>
      <c r="M269" s="166" t="s">
        <v>1</v>
      </c>
      <c r="N269" s="167" t="s">
        <v>36</v>
      </c>
      <c r="O269" s="168"/>
      <c r="P269" s="169">
        <f>O269*H269</f>
        <v>0</v>
      </c>
      <c r="Q269" s="169">
        <v>0</v>
      </c>
      <c r="R269" s="169">
        <f>Q269*H269</f>
        <v>0</v>
      </c>
      <c r="S269" s="169">
        <v>0</v>
      </c>
      <c r="T269" s="170">
        <f>S269*H269</f>
        <v>0</v>
      </c>
      <c r="AR269" s="152" t="s">
        <v>191</v>
      </c>
      <c r="AT269" s="152" t="s">
        <v>187</v>
      </c>
      <c r="AU269" s="152" t="s">
        <v>77</v>
      </c>
      <c r="AY269" s="13" t="s">
        <v>185</v>
      </c>
      <c r="BE269" s="153">
        <f>IF(N269="základná",J269,0)</f>
        <v>0</v>
      </c>
      <c r="BF269" s="153">
        <f>IF(N269="znížená",J269,0)</f>
        <v>0</v>
      </c>
      <c r="BG269" s="153">
        <f>IF(N269="zákl. prenesená",J269,0)</f>
        <v>0</v>
      </c>
      <c r="BH269" s="153">
        <f>IF(N269="zníž. prenesená",J269,0)</f>
        <v>0</v>
      </c>
      <c r="BI269" s="153">
        <f>IF(N269="nulová",J269,0)</f>
        <v>0</v>
      </c>
      <c r="BJ269" s="13" t="s">
        <v>83</v>
      </c>
      <c r="BK269" s="153">
        <f>ROUND(I269*H269,2)</f>
        <v>0</v>
      </c>
      <c r="BL269" s="13" t="s">
        <v>191</v>
      </c>
      <c r="BM269" s="152" t="s">
        <v>1795</v>
      </c>
    </row>
    <row r="270" spans="2:65" s="1" customFormat="1" ht="7" customHeight="1">
      <c r="B270" s="43"/>
      <c r="C270" s="44"/>
      <c r="D270" s="44"/>
      <c r="E270" s="44"/>
      <c r="F270" s="44"/>
      <c r="G270" s="44"/>
      <c r="H270" s="44"/>
      <c r="I270" s="44"/>
      <c r="J270" s="44"/>
      <c r="K270" s="44"/>
      <c r="L270" s="28"/>
    </row>
  </sheetData>
  <autoFilter ref="C138:K269" xr:uid="{00000000-0009-0000-0000-000009000000}"/>
  <mergeCells count="12">
    <mergeCell ref="E131:H131"/>
    <mergeCell ref="L2:V2"/>
    <mergeCell ref="E85:H85"/>
    <mergeCell ref="E87:H87"/>
    <mergeCell ref="E89:H89"/>
    <mergeCell ref="E127:H127"/>
    <mergeCell ref="E129:H12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69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114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1796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ROUND(J128,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ROUND((SUM(BE128:BE168)),  2)</f>
        <v>0</v>
      </c>
      <c r="G35" s="96"/>
      <c r="H35" s="96"/>
      <c r="I35" s="97">
        <v>0.23</v>
      </c>
      <c r="J35" s="95">
        <f>ROUND(((SUM(BE128:BE168))*I35),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ROUND((SUM(BF128:BF168)),  2)</f>
        <v>0</v>
      </c>
      <c r="I36" s="98">
        <v>0.23</v>
      </c>
      <c r="J36" s="85">
        <f>ROUND(((SUM(BF128:BF168))*I36),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ROUND((SUM(BG128:BG168)),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ROUND((SUM(BH128:BH168)),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ROUND((SUM(BI128:BI168)),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04 - Ochranný val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J128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J129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J130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47" s="9" customFormat="1" ht="20" customHeight="1">
      <c r="B102" s="114"/>
      <c r="D102" s="115" t="s">
        <v>149</v>
      </c>
      <c r="E102" s="116"/>
      <c r="F102" s="116"/>
      <c r="G102" s="116"/>
      <c r="H102" s="116"/>
      <c r="I102" s="116"/>
      <c r="J102" s="117">
        <f>J147</f>
        <v>0</v>
      </c>
      <c r="L102" s="114"/>
    </row>
    <row r="103" spans="2:47" s="9" customFormat="1" ht="20" customHeight="1">
      <c r="B103" s="114"/>
      <c r="D103" s="115" t="s">
        <v>153</v>
      </c>
      <c r="E103" s="116"/>
      <c r="F103" s="116"/>
      <c r="G103" s="116"/>
      <c r="H103" s="116"/>
      <c r="I103" s="116"/>
      <c r="J103" s="117">
        <f>J151</f>
        <v>0</v>
      </c>
      <c r="L103" s="114"/>
    </row>
    <row r="104" spans="2:47" s="8" customFormat="1" ht="25" customHeight="1">
      <c r="B104" s="110"/>
      <c r="D104" s="111" t="s">
        <v>154</v>
      </c>
      <c r="E104" s="112"/>
      <c r="F104" s="112"/>
      <c r="G104" s="112"/>
      <c r="H104" s="112"/>
      <c r="I104" s="112"/>
      <c r="J104" s="113">
        <f>J153</f>
        <v>0</v>
      </c>
      <c r="L104" s="110"/>
    </row>
    <row r="105" spans="2:47" s="9" customFormat="1" ht="20" customHeight="1">
      <c r="B105" s="114"/>
      <c r="D105" s="115" t="s">
        <v>162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8" customFormat="1" ht="25" customHeight="1">
      <c r="B106" s="110"/>
      <c r="D106" s="111" t="s">
        <v>170</v>
      </c>
      <c r="E106" s="112"/>
      <c r="F106" s="112"/>
      <c r="G106" s="112"/>
      <c r="H106" s="112"/>
      <c r="I106" s="112"/>
      <c r="J106" s="113">
        <f>J166</f>
        <v>0</v>
      </c>
      <c r="L106" s="110"/>
    </row>
    <row r="107" spans="2:47" s="1" customFormat="1" ht="21.75" customHeight="1">
      <c r="B107" s="28"/>
      <c r="L107" s="28"/>
    </row>
    <row r="108" spans="2:47" s="1" customFormat="1" ht="7" customHeight="1">
      <c r="B108" s="43"/>
      <c r="C108" s="44"/>
      <c r="D108" s="44"/>
      <c r="E108" s="44"/>
      <c r="F108" s="44"/>
      <c r="G108" s="44"/>
      <c r="H108" s="44"/>
      <c r="I108" s="44"/>
      <c r="J108" s="44"/>
      <c r="K108" s="44"/>
      <c r="L108" s="28"/>
    </row>
    <row r="112" spans="2:47" s="1" customFormat="1" ht="7" customHeight="1">
      <c r="B112" s="45"/>
      <c r="C112" s="46"/>
      <c r="D112" s="46"/>
      <c r="E112" s="46"/>
      <c r="F112" s="46"/>
      <c r="G112" s="46"/>
      <c r="H112" s="46"/>
      <c r="I112" s="46"/>
      <c r="J112" s="46"/>
      <c r="K112" s="46"/>
      <c r="L112" s="28"/>
    </row>
    <row r="113" spans="2:63" s="1" customFormat="1" ht="25" customHeight="1">
      <c r="B113" s="28"/>
      <c r="C113" s="17" t="s">
        <v>171</v>
      </c>
      <c r="L113" s="28"/>
    </row>
    <row r="114" spans="2:63" s="1" customFormat="1" ht="7" customHeight="1">
      <c r="B114" s="28"/>
      <c r="L114" s="28"/>
    </row>
    <row r="115" spans="2:63" s="1" customFormat="1" ht="12" customHeight="1">
      <c r="B115" s="28"/>
      <c r="C115" s="23" t="s">
        <v>14</v>
      </c>
      <c r="L115" s="28"/>
    </row>
    <row r="116" spans="2:63" s="1" customFormat="1" ht="16.5" customHeight="1">
      <c r="B116" s="28"/>
      <c r="E116" s="222" t="str">
        <f>E7</f>
        <v>Strelnica Štrky</v>
      </c>
      <c r="F116" s="223"/>
      <c r="G116" s="223"/>
      <c r="H116" s="223"/>
      <c r="L116" s="28"/>
    </row>
    <row r="117" spans="2:63" ht="12" customHeight="1">
      <c r="B117" s="16"/>
      <c r="C117" s="23" t="s">
        <v>134</v>
      </c>
      <c r="L117" s="16"/>
    </row>
    <row r="118" spans="2:63" s="1" customFormat="1" ht="16.5" customHeight="1">
      <c r="B118" s="28"/>
      <c r="E118" s="222" t="s">
        <v>135</v>
      </c>
      <c r="F118" s="221"/>
      <c r="G118" s="221"/>
      <c r="H118" s="221"/>
      <c r="L118" s="28"/>
    </row>
    <row r="119" spans="2:63" s="1" customFormat="1" ht="12" customHeight="1">
      <c r="B119" s="28"/>
      <c r="C119" s="23" t="s">
        <v>136</v>
      </c>
      <c r="L119" s="28"/>
    </row>
    <row r="120" spans="2:63" s="1" customFormat="1" ht="16.5" customHeight="1">
      <c r="B120" s="28"/>
      <c r="E120" s="178" t="str">
        <f>E11</f>
        <v>SO 04 - Ochranný val</v>
      </c>
      <c r="F120" s="221"/>
      <c r="G120" s="221"/>
      <c r="H120" s="221"/>
      <c r="L120" s="28"/>
    </row>
    <row r="121" spans="2:63" s="1" customFormat="1" ht="7" customHeight="1">
      <c r="B121" s="28"/>
      <c r="L121" s="28"/>
    </row>
    <row r="122" spans="2:63" s="1" customFormat="1" ht="12" customHeight="1">
      <c r="B122" s="28"/>
      <c r="C122" s="23" t="s">
        <v>18</v>
      </c>
      <c r="F122" s="21" t="str">
        <f>F14</f>
        <v>Trnava</v>
      </c>
      <c r="I122" s="23" t="s">
        <v>20</v>
      </c>
      <c r="J122" s="51">
        <f>IF(J14="","",J14)</f>
        <v>46034</v>
      </c>
      <c r="L122" s="28"/>
    </row>
    <row r="123" spans="2:63" s="1" customFormat="1" ht="7" customHeight="1">
      <c r="B123" s="28"/>
      <c r="L123" s="28"/>
    </row>
    <row r="124" spans="2:63" s="1" customFormat="1" ht="15.25" customHeight="1">
      <c r="B124" s="28"/>
      <c r="C124" s="23" t="s">
        <v>21</v>
      </c>
      <c r="F124" s="21" t="str">
        <f>E17</f>
        <v>Strelecké centrum Trnava o.z.</v>
      </c>
      <c r="I124" s="23" t="s">
        <v>26</v>
      </c>
      <c r="J124" s="26" t="str">
        <f>E23</f>
        <v>Ing. Gábor Csiba</v>
      </c>
      <c r="L124" s="28"/>
    </row>
    <row r="125" spans="2:63" s="1" customFormat="1" ht="15.25" customHeight="1">
      <c r="B125" s="28"/>
      <c r="C125" s="23" t="s">
        <v>24</v>
      </c>
      <c r="F125" s="21" t="str">
        <f>IF(E20="","",E20)</f>
        <v>Vyplň údaj</v>
      </c>
      <c r="I125" s="23" t="s">
        <v>28</v>
      </c>
      <c r="J125" s="26" t="str">
        <f>E26</f>
        <v xml:space="preserve"> </v>
      </c>
      <c r="L125" s="28"/>
    </row>
    <row r="126" spans="2:63" s="1" customFormat="1" ht="10.25" customHeight="1">
      <c r="B126" s="28"/>
      <c r="L126" s="28"/>
    </row>
    <row r="127" spans="2:63" s="10" customFormat="1" ht="29.25" customHeight="1">
      <c r="B127" s="118"/>
      <c r="C127" s="119" t="s">
        <v>172</v>
      </c>
      <c r="D127" s="120" t="s">
        <v>55</v>
      </c>
      <c r="E127" s="120" t="s">
        <v>51</v>
      </c>
      <c r="F127" s="120" t="s">
        <v>52</v>
      </c>
      <c r="G127" s="120" t="s">
        <v>173</v>
      </c>
      <c r="H127" s="120" t="s">
        <v>174</v>
      </c>
      <c r="I127" s="120" t="s">
        <v>175</v>
      </c>
      <c r="J127" s="121" t="s">
        <v>143</v>
      </c>
      <c r="K127" s="122" t="s">
        <v>176</v>
      </c>
      <c r="L127" s="118"/>
      <c r="M127" s="58" t="s">
        <v>1</v>
      </c>
      <c r="N127" s="59" t="s">
        <v>34</v>
      </c>
      <c r="O127" s="59" t="s">
        <v>177</v>
      </c>
      <c r="P127" s="59" t="s">
        <v>178</v>
      </c>
      <c r="Q127" s="59" t="s">
        <v>179</v>
      </c>
      <c r="R127" s="59" t="s">
        <v>180</v>
      </c>
      <c r="S127" s="59" t="s">
        <v>181</v>
      </c>
      <c r="T127" s="60" t="s">
        <v>182</v>
      </c>
    </row>
    <row r="128" spans="2:63" s="1" customFormat="1" ht="23" customHeight="1">
      <c r="B128" s="28"/>
      <c r="C128" s="63" t="s">
        <v>144</v>
      </c>
      <c r="J128" s="123">
        <f>BK128</f>
        <v>0</v>
      </c>
      <c r="L128" s="28"/>
      <c r="M128" s="61"/>
      <c r="N128" s="52"/>
      <c r="O128" s="52"/>
      <c r="P128" s="124">
        <f>P129+P153+P166</f>
        <v>0</v>
      </c>
      <c r="Q128" s="52"/>
      <c r="R128" s="124">
        <f>R129+R153+R166</f>
        <v>24.280846028399996</v>
      </c>
      <c r="S128" s="52"/>
      <c r="T128" s="125">
        <f>T129+T153+T166</f>
        <v>0</v>
      </c>
      <c r="AT128" s="13" t="s">
        <v>69</v>
      </c>
      <c r="AU128" s="13" t="s">
        <v>145</v>
      </c>
      <c r="BK128" s="126">
        <f>BK129+BK153+BK166</f>
        <v>0</v>
      </c>
    </row>
    <row r="129" spans="2:65" s="11" customFormat="1" ht="26" customHeight="1">
      <c r="B129" s="127"/>
      <c r="D129" s="128" t="s">
        <v>69</v>
      </c>
      <c r="E129" s="129" t="s">
        <v>183</v>
      </c>
      <c r="F129" s="129" t="s">
        <v>184</v>
      </c>
      <c r="I129" s="130"/>
      <c r="J129" s="131">
        <f>BK129</f>
        <v>0</v>
      </c>
      <c r="L129" s="127"/>
      <c r="M129" s="132"/>
      <c r="P129" s="133">
        <f>P130+P144+P147+P151</f>
        <v>0</v>
      </c>
      <c r="R129" s="133">
        <f>R130+R144+R147+R151</f>
        <v>23.405341138399997</v>
      </c>
      <c r="T129" s="134">
        <f>T130+T144+T147+T151</f>
        <v>0</v>
      </c>
      <c r="AR129" s="128" t="s">
        <v>77</v>
      </c>
      <c r="AT129" s="135" t="s">
        <v>69</v>
      </c>
      <c r="AU129" s="135" t="s">
        <v>70</v>
      </c>
      <c r="AY129" s="128" t="s">
        <v>185</v>
      </c>
      <c r="BK129" s="136">
        <f>BK130+BK144+BK147+BK151</f>
        <v>0</v>
      </c>
    </row>
    <row r="130" spans="2:65" s="11" customFormat="1" ht="23" customHeight="1">
      <c r="B130" s="127"/>
      <c r="D130" s="128" t="s">
        <v>69</v>
      </c>
      <c r="E130" s="137" t="s">
        <v>77</v>
      </c>
      <c r="F130" s="137" t="s">
        <v>186</v>
      </c>
      <c r="I130" s="130"/>
      <c r="J130" s="138">
        <f>BK130</f>
        <v>0</v>
      </c>
      <c r="L130" s="127"/>
      <c r="M130" s="132"/>
      <c r="P130" s="133">
        <f>SUM(P131:P143)</f>
        <v>0</v>
      </c>
      <c r="R130" s="133">
        <f>SUM(R131:R143)</f>
        <v>0.17304</v>
      </c>
      <c r="T130" s="134">
        <f>SUM(T131:T143)</f>
        <v>0</v>
      </c>
      <c r="AR130" s="128" t="s">
        <v>77</v>
      </c>
      <c r="AT130" s="135" t="s">
        <v>69</v>
      </c>
      <c r="AU130" s="135" t="s">
        <v>77</v>
      </c>
      <c r="AY130" s="128" t="s">
        <v>185</v>
      </c>
      <c r="BK130" s="136">
        <f>SUM(BK131:BK143)</f>
        <v>0</v>
      </c>
    </row>
    <row r="131" spans="2:65" s="1" customFormat="1" ht="38" customHeight="1">
      <c r="B131" s="139"/>
      <c r="C131" s="140" t="s">
        <v>77</v>
      </c>
      <c r="D131" s="140" t="s">
        <v>187</v>
      </c>
      <c r="E131" s="141" t="s">
        <v>1797</v>
      </c>
      <c r="F131" s="142" t="s">
        <v>1798</v>
      </c>
      <c r="G131" s="143" t="s">
        <v>190</v>
      </c>
      <c r="H131" s="144">
        <v>5600</v>
      </c>
      <c r="I131" s="145"/>
      <c r="J131" s="146">
        <f t="shared" ref="J131:J143" si="0">ROUND(I131*H131,2)</f>
        <v>0</v>
      </c>
      <c r="K131" s="147"/>
      <c r="L131" s="28"/>
      <c r="M131" s="148" t="s">
        <v>1</v>
      </c>
      <c r="N131" s="149" t="s">
        <v>36</v>
      </c>
      <c r="P131" s="150">
        <f t="shared" ref="P131:P143" si="1">O131*H131</f>
        <v>0</v>
      </c>
      <c r="Q131" s="150">
        <v>0</v>
      </c>
      <c r="R131" s="150">
        <f t="shared" ref="R131:R143" si="2">Q131*H131</f>
        <v>0</v>
      </c>
      <c r="S131" s="150">
        <v>0</v>
      </c>
      <c r="T131" s="151">
        <f t="shared" ref="T131:T143" si="3">S131*H131</f>
        <v>0</v>
      </c>
      <c r="AR131" s="152" t="s">
        <v>191</v>
      </c>
      <c r="AT131" s="152" t="s">
        <v>187</v>
      </c>
      <c r="AU131" s="152" t="s">
        <v>83</v>
      </c>
      <c r="AY131" s="13" t="s">
        <v>185</v>
      </c>
      <c r="BE131" s="153">
        <f t="shared" ref="BE131:BE143" si="4">IF(N131="základná",J131,0)</f>
        <v>0</v>
      </c>
      <c r="BF131" s="153">
        <f t="shared" ref="BF131:BF143" si="5">IF(N131="znížená",J131,0)</f>
        <v>0</v>
      </c>
      <c r="BG131" s="153">
        <f t="shared" ref="BG131:BG143" si="6">IF(N131="zákl. prenesená",J131,0)</f>
        <v>0</v>
      </c>
      <c r="BH131" s="153">
        <f t="shared" ref="BH131:BH143" si="7">IF(N131="zníž. prenesená",J131,0)</f>
        <v>0</v>
      </c>
      <c r="BI131" s="153">
        <f t="shared" ref="BI131:BI143" si="8">IF(N131="nulová",J131,0)</f>
        <v>0</v>
      </c>
      <c r="BJ131" s="13" t="s">
        <v>83</v>
      </c>
      <c r="BK131" s="153">
        <f t="shared" ref="BK131:BK143" si="9">ROUND(I131*H131,2)</f>
        <v>0</v>
      </c>
      <c r="BL131" s="13" t="s">
        <v>191</v>
      </c>
      <c r="BM131" s="152" t="s">
        <v>1799</v>
      </c>
    </row>
    <row r="132" spans="2:65" s="1" customFormat="1" ht="16.5" customHeight="1">
      <c r="B132" s="139"/>
      <c r="C132" s="140" t="s">
        <v>83</v>
      </c>
      <c r="D132" s="140" t="s">
        <v>187</v>
      </c>
      <c r="E132" s="141" t="s">
        <v>1800</v>
      </c>
      <c r="F132" s="142" t="s">
        <v>1801</v>
      </c>
      <c r="G132" s="143" t="s">
        <v>198</v>
      </c>
      <c r="H132" s="144">
        <v>4.6580000000000004</v>
      </c>
      <c r="I132" s="145"/>
      <c r="J132" s="146">
        <f t="shared" si="0"/>
        <v>0</v>
      </c>
      <c r="K132" s="147"/>
      <c r="L132" s="28"/>
      <c r="M132" s="148" t="s">
        <v>1</v>
      </c>
      <c r="N132" s="149" t="s">
        <v>36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191</v>
      </c>
      <c r="AT132" s="152" t="s">
        <v>187</v>
      </c>
      <c r="AU132" s="152" t="s">
        <v>83</v>
      </c>
      <c r="AY132" s="13" t="s">
        <v>185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3" t="s">
        <v>83</v>
      </c>
      <c r="BK132" s="153">
        <f t="shared" si="9"/>
        <v>0</v>
      </c>
      <c r="BL132" s="13" t="s">
        <v>191</v>
      </c>
      <c r="BM132" s="152" t="s">
        <v>1802</v>
      </c>
    </row>
    <row r="133" spans="2:65" s="1" customFormat="1" ht="21.75" customHeight="1">
      <c r="B133" s="139"/>
      <c r="C133" s="140" t="s">
        <v>90</v>
      </c>
      <c r="D133" s="140" t="s">
        <v>187</v>
      </c>
      <c r="E133" s="141" t="s">
        <v>1803</v>
      </c>
      <c r="F133" s="142" t="s">
        <v>1804</v>
      </c>
      <c r="G133" s="143" t="s">
        <v>198</v>
      </c>
      <c r="H133" s="144">
        <v>1.38</v>
      </c>
      <c r="I133" s="145"/>
      <c r="J133" s="146">
        <f t="shared" si="0"/>
        <v>0</v>
      </c>
      <c r="K133" s="147"/>
      <c r="L133" s="28"/>
      <c r="M133" s="148" t="s">
        <v>1</v>
      </c>
      <c r="N133" s="149" t="s">
        <v>36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191</v>
      </c>
      <c r="AT133" s="152" t="s">
        <v>187</v>
      </c>
      <c r="AU133" s="152" t="s">
        <v>83</v>
      </c>
      <c r="AY133" s="13" t="s">
        <v>185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3" t="s">
        <v>83</v>
      </c>
      <c r="BK133" s="153">
        <f t="shared" si="9"/>
        <v>0</v>
      </c>
      <c r="BL133" s="13" t="s">
        <v>191</v>
      </c>
      <c r="BM133" s="152" t="s">
        <v>1805</v>
      </c>
    </row>
    <row r="134" spans="2:65" s="1" customFormat="1" ht="24.25" customHeight="1">
      <c r="B134" s="139"/>
      <c r="C134" s="140" t="s">
        <v>191</v>
      </c>
      <c r="D134" s="140" t="s">
        <v>187</v>
      </c>
      <c r="E134" s="141" t="s">
        <v>1806</v>
      </c>
      <c r="F134" s="142" t="s">
        <v>1807</v>
      </c>
      <c r="G134" s="143" t="s">
        <v>198</v>
      </c>
      <c r="H134" s="144">
        <v>4.6580000000000004</v>
      </c>
      <c r="I134" s="145"/>
      <c r="J134" s="146">
        <f t="shared" si="0"/>
        <v>0</v>
      </c>
      <c r="K134" s="147"/>
      <c r="L134" s="28"/>
      <c r="M134" s="148" t="s">
        <v>1</v>
      </c>
      <c r="N134" s="149" t="s">
        <v>36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191</v>
      </c>
      <c r="AT134" s="152" t="s">
        <v>187</v>
      </c>
      <c r="AU134" s="152" t="s">
        <v>83</v>
      </c>
      <c r="AY134" s="13" t="s">
        <v>185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3" t="s">
        <v>83</v>
      </c>
      <c r="BK134" s="153">
        <f t="shared" si="9"/>
        <v>0</v>
      </c>
      <c r="BL134" s="13" t="s">
        <v>191</v>
      </c>
      <c r="BM134" s="152" t="s">
        <v>1808</v>
      </c>
    </row>
    <row r="135" spans="2:65" s="1" customFormat="1" ht="24.25" customHeight="1">
      <c r="B135" s="139"/>
      <c r="C135" s="140" t="s">
        <v>203</v>
      </c>
      <c r="D135" s="140" t="s">
        <v>187</v>
      </c>
      <c r="E135" s="141" t="s">
        <v>208</v>
      </c>
      <c r="F135" s="142" t="s">
        <v>209</v>
      </c>
      <c r="G135" s="143" t="s">
        <v>198</v>
      </c>
      <c r="H135" s="144">
        <v>4.6580000000000004</v>
      </c>
      <c r="I135" s="145"/>
      <c r="J135" s="146">
        <f t="shared" si="0"/>
        <v>0</v>
      </c>
      <c r="K135" s="147"/>
      <c r="L135" s="28"/>
      <c r="M135" s="148" t="s">
        <v>1</v>
      </c>
      <c r="N135" s="149" t="s">
        <v>36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191</v>
      </c>
      <c r="AT135" s="152" t="s">
        <v>187</v>
      </c>
      <c r="AU135" s="152" t="s">
        <v>83</v>
      </c>
      <c r="AY135" s="13" t="s">
        <v>185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3" t="s">
        <v>83</v>
      </c>
      <c r="BK135" s="153">
        <f t="shared" si="9"/>
        <v>0</v>
      </c>
      <c r="BL135" s="13" t="s">
        <v>191</v>
      </c>
      <c r="BM135" s="152" t="s">
        <v>1809</v>
      </c>
    </row>
    <row r="136" spans="2:65" s="1" customFormat="1" ht="44.25" customHeight="1">
      <c r="B136" s="139"/>
      <c r="C136" s="140" t="s">
        <v>207</v>
      </c>
      <c r="D136" s="140" t="s">
        <v>187</v>
      </c>
      <c r="E136" s="141" t="s">
        <v>1810</v>
      </c>
      <c r="F136" s="142" t="s">
        <v>1811</v>
      </c>
      <c r="G136" s="143" t="s">
        <v>198</v>
      </c>
      <c r="H136" s="144">
        <v>1016.753</v>
      </c>
      <c r="I136" s="145"/>
      <c r="J136" s="146">
        <f t="shared" si="0"/>
        <v>0</v>
      </c>
      <c r="K136" s="147"/>
      <c r="L136" s="28"/>
      <c r="M136" s="148" t="s">
        <v>1</v>
      </c>
      <c r="N136" s="149" t="s">
        <v>36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191</v>
      </c>
      <c r="AT136" s="152" t="s">
        <v>187</v>
      </c>
      <c r="AU136" s="152" t="s">
        <v>83</v>
      </c>
      <c r="AY136" s="13" t="s">
        <v>185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3" t="s">
        <v>83</v>
      </c>
      <c r="BK136" s="153">
        <f t="shared" si="9"/>
        <v>0</v>
      </c>
      <c r="BL136" s="13" t="s">
        <v>191</v>
      </c>
      <c r="BM136" s="152" t="s">
        <v>1812</v>
      </c>
    </row>
    <row r="137" spans="2:65" s="1" customFormat="1" ht="24.25" customHeight="1">
      <c r="B137" s="139"/>
      <c r="C137" s="140" t="s">
        <v>211</v>
      </c>
      <c r="D137" s="140" t="s">
        <v>187</v>
      </c>
      <c r="E137" s="141" t="s">
        <v>1813</v>
      </c>
      <c r="F137" s="142" t="s">
        <v>1814</v>
      </c>
      <c r="G137" s="143" t="s">
        <v>198</v>
      </c>
      <c r="H137" s="144">
        <v>1016.753</v>
      </c>
      <c r="I137" s="145"/>
      <c r="J137" s="146">
        <f t="shared" si="0"/>
        <v>0</v>
      </c>
      <c r="K137" s="147"/>
      <c r="L137" s="28"/>
      <c r="M137" s="148" t="s">
        <v>1</v>
      </c>
      <c r="N137" s="149" t="s">
        <v>36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191</v>
      </c>
      <c r="AT137" s="152" t="s">
        <v>187</v>
      </c>
      <c r="AU137" s="152" t="s">
        <v>83</v>
      </c>
      <c r="AY137" s="13" t="s">
        <v>185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3" t="s">
        <v>83</v>
      </c>
      <c r="BK137" s="153">
        <f t="shared" si="9"/>
        <v>0</v>
      </c>
      <c r="BL137" s="13" t="s">
        <v>191</v>
      </c>
      <c r="BM137" s="152" t="s">
        <v>1815</v>
      </c>
    </row>
    <row r="138" spans="2:65" s="1" customFormat="1" ht="24.25" customHeight="1">
      <c r="B138" s="139"/>
      <c r="C138" s="140" t="s">
        <v>215</v>
      </c>
      <c r="D138" s="140" t="s">
        <v>187</v>
      </c>
      <c r="E138" s="141" t="s">
        <v>1816</v>
      </c>
      <c r="F138" s="142" t="s">
        <v>1817</v>
      </c>
      <c r="G138" s="143" t="s">
        <v>198</v>
      </c>
      <c r="H138" s="144">
        <v>12700</v>
      </c>
      <c r="I138" s="145"/>
      <c r="J138" s="146">
        <f t="shared" si="0"/>
        <v>0</v>
      </c>
      <c r="K138" s="147"/>
      <c r="L138" s="28"/>
      <c r="M138" s="148" t="s">
        <v>1</v>
      </c>
      <c r="N138" s="149" t="s">
        <v>36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191</v>
      </c>
      <c r="AT138" s="152" t="s">
        <v>187</v>
      </c>
      <c r="AU138" s="152" t="s">
        <v>83</v>
      </c>
      <c r="AY138" s="13" t="s">
        <v>185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3" t="s">
        <v>83</v>
      </c>
      <c r="BK138" s="153">
        <f t="shared" si="9"/>
        <v>0</v>
      </c>
      <c r="BL138" s="13" t="s">
        <v>191</v>
      </c>
      <c r="BM138" s="152" t="s">
        <v>1818</v>
      </c>
    </row>
    <row r="139" spans="2:65" s="1" customFormat="1" ht="21.75" customHeight="1">
      <c r="B139" s="139"/>
      <c r="C139" s="154" t="s">
        <v>219</v>
      </c>
      <c r="D139" s="154" t="s">
        <v>220</v>
      </c>
      <c r="E139" s="155" t="s">
        <v>1819</v>
      </c>
      <c r="F139" s="156" t="s">
        <v>1820</v>
      </c>
      <c r="G139" s="157" t="s">
        <v>223</v>
      </c>
      <c r="H139" s="158">
        <v>17517.971000000001</v>
      </c>
      <c r="I139" s="159"/>
      <c r="J139" s="160">
        <f t="shared" si="0"/>
        <v>0</v>
      </c>
      <c r="K139" s="161"/>
      <c r="L139" s="162"/>
      <c r="M139" s="163" t="s">
        <v>1</v>
      </c>
      <c r="N139" s="164" t="s">
        <v>36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215</v>
      </c>
      <c r="AT139" s="152" t="s">
        <v>220</v>
      </c>
      <c r="AU139" s="152" t="s">
        <v>83</v>
      </c>
      <c r="AY139" s="13" t="s">
        <v>185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3" t="s">
        <v>83</v>
      </c>
      <c r="BK139" s="153">
        <f t="shared" si="9"/>
        <v>0</v>
      </c>
      <c r="BL139" s="13" t="s">
        <v>191</v>
      </c>
      <c r="BM139" s="152" t="s">
        <v>1821</v>
      </c>
    </row>
    <row r="140" spans="2:65" s="1" customFormat="1" ht="24.25" customHeight="1">
      <c r="B140" s="139"/>
      <c r="C140" s="140" t="s">
        <v>225</v>
      </c>
      <c r="D140" s="140" t="s">
        <v>187</v>
      </c>
      <c r="E140" s="141" t="s">
        <v>1822</v>
      </c>
      <c r="F140" s="142" t="s">
        <v>1823</v>
      </c>
      <c r="G140" s="143" t="s">
        <v>190</v>
      </c>
      <c r="H140" s="144">
        <v>5600</v>
      </c>
      <c r="I140" s="145"/>
      <c r="J140" s="146">
        <f t="shared" si="0"/>
        <v>0</v>
      </c>
      <c r="K140" s="147"/>
      <c r="L140" s="28"/>
      <c r="M140" s="148" t="s">
        <v>1</v>
      </c>
      <c r="N140" s="149" t="s">
        <v>36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191</v>
      </c>
      <c r="AT140" s="152" t="s">
        <v>187</v>
      </c>
      <c r="AU140" s="152" t="s">
        <v>83</v>
      </c>
      <c r="AY140" s="13" t="s">
        <v>185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3" t="s">
        <v>83</v>
      </c>
      <c r="BK140" s="153">
        <f t="shared" si="9"/>
        <v>0</v>
      </c>
      <c r="BL140" s="13" t="s">
        <v>191</v>
      </c>
      <c r="BM140" s="152" t="s">
        <v>1824</v>
      </c>
    </row>
    <row r="141" spans="2:65" s="1" customFormat="1" ht="16.5" customHeight="1">
      <c r="B141" s="139"/>
      <c r="C141" s="154" t="s">
        <v>230</v>
      </c>
      <c r="D141" s="154" t="s">
        <v>220</v>
      </c>
      <c r="E141" s="155" t="s">
        <v>1825</v>
      </c>
      <c r="F141" s="156" t="s">
        <v>1826</v>
      </c>
      <c r="G141" s="157" t="s">
        <v>577</v>
      </c>
      <c r="H141" s="158">
        <v>173.04</v>
      </c>
      <c r="I141" s="159"/>
      <c r="J141" s="160">
        <f t="shared" si="0"/>
        <v>0</v>
      </c>
      <c r="K141" s="161"/>
      <c r="L141" s="162"/>
      <c r="M141" s="163" t="s">
        <v>1</v>
      </c>
      <c r="N141" s="164" t="s">
        <v>36</v>
      </c>
      <c r="P141" s="150">
        <f t="shared" si="1"/>
        <v>0</v>
      </c>
      <c r="Q141" s="150">
        <v>1E-3</v>
      </c>
      <c r="R141" s="150">
        <f t="shared" si="2"/>
        <v>0.17304</v>
      </c>
      <c r="S141" s="150">
        <v>0</v>
      </c>
      <c r="T141" s="151">
        <f t="shared" si="3"/>
        <v>0</v>
      </c>
      <c r="AR141" s="152" t="s">
        <v>215</v>
      </c>
      <c r="AT141" s="152" t="s">
        <v>220</v>
      </c>
      <c r="AU141" s="152" t="s">
        <v>83</v>
      </c>
      <c r="AY141" s="13" t="s">
        <v>185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3" t="s">
        <v>83</v>
      </c>
      <c r="BK141" s="153">
        <f t="shared" si="9"/>
        <v>0</v>
      </c>
      <c r="BL141" s="13" t="s">
        <v>191</v>
      </c>
      <c r="BM141" s="152" t="s">
        <v>1827</v>
      </c>
    </row>
    <row r="142" spans="2:65" s="1" customFormat="1" ht="24.25" customHeight="1">
      <c r="B142" s="139"/>
      <c r="C142" s="140" t="s">
        <v>234</v>
      </c>
      <c r="D142" s="140" t="s">
        <v>187</v>
      </c>
      <c r="E142" s="141" t="s">
        <v>1828</v>
      </c>
      <c r="F142" s="142" t="s">
        <v>1829</v>
      </c>
      <c r="G142" s="143" t="s">
        <v>190</v>
      </c>
      <c r="H142" s="144">
        <v>5700</v>
      </c>
      <c r="I142" s="145"/>
      <c r="J142" s="146">
        <f t="shared" si="0"/>
        <v>0</v>
      </c>
      <c r="K142" s="147"/>
      <c r="L142" s="28"/>
      <c r="M142" s="148" t="s">
        <v>1</v>
      </c>
      <c r="N142" s="149" t="s">
        <v>36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191</v>
      </c>
      <c r="AT142" s="152" t="s">
        <v>187</v>
      </c>
      <c r="AU142" s="152" t="s">
        <v>83</v>
      </c>
      <c r="AY142" s="13" t="s">
        <v>185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3" t="s">
        <v>83</v>
      </c>
      <c r="BK142" s="153">
        <f t="shared" si="9"/>
        <v>0</v>
      </c>
      <c r="BL142" s="13" t="s">
        <v>191</v>
      </c>
      <c r="BM142" s="152" t="s">
        <v>1830</v>
      </c>
    </row>
    <row r="143" spans="2:65" s="1" customFormat="1" ht="16.5" customHeight="1">
      <c r="B143" s="139"/>
      <c r="C143" s="140" t="s">
        <v>238</v>
      </c>
      <c r="D143" s="140" t="s">
        <v>187</v>
      </c>
      <c r="E143" s="141" t="s">
        <v>1831</v>
      </c>
      <c r="F143" s="142" t="s">
        <v>1832</v>
      </c>
      <c r="G143" s="143" t="s">
        <v>190</v>
      </c>
      <c r="H143" s="144">
        <v>5600</v>
      </c>
      <c r="I143" s="145"/>
      <c r="J143" s="146">
        <f t="shared" si="0"/>
        <v>0</v>
      </c>
      <c r="K143" s="147"/>
      <c r="L143" s="28"/>
      <c r="M143" s="148" t="s">
        <v>1</v>
      </c>
      <c r="N143" s="149" t="s">
        <v>36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191</v>
      </c>
      <c r="AT143" s="152" t="s">
        <v>187</v>
      </c>
      <c r="AU143" s="152" t="s">
        <v>83</v>
      </c>
      <c r="AY143" s="13" t="s">
        <v>185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3" t="s">
        <v>83</v>
      </c>
      <c r="BK143" s="153">
        <f t="shared" si="9"/>
        <v>0</v>
      </c>
      <c r="BL143" s="13" t="s">
        <v>191</v>
      </c>
      <c r="BM143" s="152" t="s">
        <v>1833</v>
      </c>
    </row>
    <row r="144" spans="2:65" s="11" customFormat="1" ht="23" customHeight="1">
      <c r="B144" s="127"/>
      <c r="D144" s="128" t="s">
        <v>69</v>
      </c>
      <c r="E144" s="137" t="s">
        <v>83</v>
      </c>
      <c r="F144" s="137" t="s">
        <v>229</v>
      </c>
      <c r="I144" s="130"/>
      <c r="J144" s="138">
        <f>BK144</f>
        <v>0</v>
      </c>
      <c r="L144" s="127"/>
      <c r="M144" s="132"/>
      <c r="P144" s="133">
        <f>SUM(P145:P146)</f>
        <v>0</v>
      </c>
      <c r="R144" s="133">
        <f>SUM(R145:R146)</f>
        <v>22.966901138399997</v>
      </c>
      <c r="T144" s="134">
        <f>SUM(T145:T146)</f>
        <v>0</v>
      </c>
      <c r="AR144" s="128" t="s">
        <v>77</v>
      </c>
      <c r="AT144" s="135" t="s">
        <v>69</v>
      </c>
      <c r="AU144" s="135" t="s">
        <v>77</v>
      </c>
      <c r="AY144" s="128" t="s">
        <v>185</v>
      </c>
      <c r="BK144" s="136">
        <f>SUM(BK145:BK146)</f>
        <v>0</v>
      </c>
    </row>
    <row r="145" spans="2:65" s="1" customFormat="1" ht="16.5" customHeight="1">
      <c r="B145" s="139"/>
      <c r="C145" s="140" t="s">
        <v>244</v>
      </c>
      <c r="D145" s="140" t="s">
        <v>187</v>
      </c>
      <c r="E145" s="141" t="s">
        <v>1834</v>
      </c>
      <c r="F145" s="142" t="s">
        <v>1835</v>
      </c>
      <c r="G145" s="143" t="s">
        <v>198</v>
      </c>
      <c r="H145" s="144">
        <v>3.8119999999999998</v>
      </c>
      <c r="I145" s="145"/>
      <c r="J145" s="146">
        <f>ROUND(I145*H145,2)</f>
        <v>0</v>
      </c>
      <c r="K145" s="147"/>
      <c r="L145" s="28"/>
      <c r="M145" s="148" t="s">
        <v>1</v>
      </c>
      <c r="N145" s="149" t="s">
        <v>36</v>
      </c>
      <c r="P145" s="150">
        <f>O145*H145</f>
        <v>0</v>
      </c>
      <c r="Q145" s="150">
        <v>2.2589982000000002</v>
      </c>
      <c r="R145" s="150">
        <f>Q145*H145</f>
        <v>8.6113011384</v>
      </c>
      <c r="S145" s="150">
        <v>0</v>
      </c>
      <c r="T145" s="151">
        <f>S145*H145</f>
        <v>0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>IF(N145="základná",J145,0)</f>
        <v>0</v>
      </c>
      <c r="BF145" s="153">
        <f>IF(N145="znížená",J145,0)</f>
        <v>0</v>
      </c>
      <c r="BG145" s="153">
        <f>IF(N145="zákl. prenesená",J145,0)</f>
        <v>0</v>
      </c>
      <c r="BH145" s="153">
        <f>IF(N145="zníž. prenesená",J145,0)</f>
        <v>0</v>
      </c>
      <c r="BI145" s="153">
        <f>IF(N145="nulová",J145,0)</f>
        <v>0</v>
      </c>
      <c r="BJ145" s="13" t="s">
        <v>83</v>
      </c>
      <c r="BK145" s="153">
        <f>ROUND(I145*H145,2)</f>
        <v>0</v>
      </c>
      <c r="BL145" s="13" t="s">
        <v>191</v>
      </c>
      <c r="BM145" s="152" t="s">
        <v>1836</v>
      </c>
    </row>
    <row r="146" spans="2:65" s="1" customFormat="1" ht="38" customHeight="1">
      <c r="B146" s="139"/>
      <c r="C146" s="140" t="s">
        <v>248</v>
      </c>
      <c r="D146" s="140" t="s">
        <v>187</v>
      </c>
      <c r="E146" s="141" t="s">
        <v>1837</v>
      </c>
      <c r="F146" s="142" t="s">
        <v>1838</v>
      </c>
      <c r="G146" s="143" t="s">
        <v>190</v>
      </c>
      <c r="H146" s="144">
        <v>5600</v>
      </c>
      <c r="I146" s="145"/>
      <c r="J146" s="146">
        <f>ROUND(I146*H146,2)</f>
        <v>0</v>
      </c>
      <c r="K146" s="147"/>
      <c r="L146" s="28"/>
      <c r="M146" s="148" t="s">
        <v>1</v>
      </c>
      <c r="N146" s="149" t="s">
        <v>36</v>
      </c>
      <c r="P146" s="150">
        <f>O146*H146</f>
        <v>0</v>
      </c>
      <c r="Q146" s="150">
        <v>2.5634999999999998E-3</v>
      </c>
      <c r="R146" s="150">
        <f>Q146*H146</f>
        <v>14.355599999999999</v>
      </c>
      <c r="S146" s="150">
        <v>0</v>
      </c>
      <c r="T146" s="151">
        <f>S146*H146</f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>IF(N146="základná",J146,0)</f>
        <v>0</v>
      </c>
      <c r="BF146" s="153">
        <f>IF(N146="znížená",J146,0)</f>
        <v>0</v>
      </c>
      <c r="BG146" s="153">
        <f>IF(N146="zákl. prenesená",J146,0)</f>
        <v>0</v>
      </c>
      <c r="BH146" s="153">
        <f>IF(N146="zníž. prenesená",J146,0)</f>
        <v>0</v>
      </c>
      <c r="BI146" s="153">
        <f>IF(N146="nulová",J146,0)</f>
        <v>0</v>
      </c>
      <c r="BJ146" s="13" t="s">
        <v>83</v>
      </c>
      <c r="BK146" s="153">
        <f>ROUND(I146*H146,2)</f>
        <v>0</v>
      </c>
      <c r="BL146" s="13" t="s">
        <v>191</v>
      </c>
      <c r="BM146" s="152" t="s">
        <v>1839</v>
      </c>
    </row>
    <row r="147" spans="2:65" s="11" customFormat="1" ht="23" customHeight="1">
      <c r="B147" s="127"/>
      <c r="D147" s="128" t="s">
        <v>69</v>
      </c>
      <c r="E147" s="137" t="s">
        <v>90</v>
      </c>
      <c r="F147" s="137" t="s">
        <v>243</v>
      </c>
      <c r="I147" s="130"/>
      <c r="J147" s="138">
        <f>BK147</f>
        <v>0</v>
      </c>
      <c r="L147" s="127"/>
      <c r="M147" s="132"/>
      <c r="P147" s="133">
        <f>SUM(P148:P150)</f>
        <v>0</v>
      </c>
      <c r="R147" s="133">
        <f>SUM(R148:R150)</f>
        <v>0.26540000000000002</v>
      </c>
      <c r="T147" s="134">
        <f>SUM(T148:T150)</f>
        <v>0</v>
      </c>
      <c r="AR147" s="128" t="s">
        <v>77</v>
      </c>
      <c r="AT147" s="135" t="s">
        <v>69</v>
      </c>
      <c r="AU147" s="135" t="s">
        <v>77</v>
      </c>
      <c r="AY147" s="128" t="s">
        <v>185</v>
      </c>
      <c r="BK147" s="136">
        <f>SUM(BK148:BK150)</f>
        <v>0</v>
      </c>
    </row>
    <row r="148" spans="2:65" s="1" customFormat="1" ht="38" customHeight="1">
      <c r="B148" s="139"/>
      <c r="C148" s="140" t="s">
        <v>252</v>
      </c>
      <c r="D148" s="140" t="s">
        <v>187</v>
      </c>
      <c r="E148" s="141" t="s">
        <v>1840</v>
      </c>
      <c r="F148" s="142" t="s">
        <v>1841</v>
      </c>
      <c r="G148" s="143" t="s">
        <v>255</v>
      </c>
      <c r="H148" s="144">
        <v>98</v>
      </c>
      <c r="I148" s="145"/>
      <c r="J148" s="146">
        <f>ROUND(I148*H148,2)</f>
        <v>0</v>
      </c>
      <c r="K148" s="147"/>
      <c r="L148" s="28"/>
      <c r="M148" s="148" t="s">
        <v>1</v>
      </c>
      <c r="N148" s="149" t="s">
        <v>36</v>
      </c>
      <c r="P148" s="150">
        <f>O148*H148</f>
        <v>0</v>
      </c>
      <c r="Q148" s="150">
        <v>0</v>
      </c>
      <c r="R148" s="150">
        <f>Q148*H148</f>
        <v>0</v>
      </c>
      <c r="S148" s="150">
        <v>0</v>
      </c>
      <c r="T148" s="151">
        <f>S148*H148</f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>IF(N148="základná",J148,0)</f>
        <v>0</v>
      </c>
      <c r="BF148" s="153">
        <f>IF(N148="znížená",J148,0)</f>
        <v>0</v>
      </c>
      <c r="BG148" s="153">
        <f>IF(N148="zákl. prenesená",J148,0)</f>
        <v>0</v>
      </c>
      <c r="BH148" s="153">
        <f>IF(N148="zníž. prenesená",J148,0)</f>
        <v>0</v>
      </c>
      <c r="BI148" s="153">
        <f>IF(N148="nulová",J148,0)</f>
        <v>0</v>
      </c>
      <c r="BJ148" s="13" t="s">
        <v>83</v>
      </c>
      <c r="BK148" s="153">
        <f>ROUND(I148*H148,2)</f>
        <v>0</v>
      </c>
      <c r="BL148" s="13" t="s">
        <v>191</v>
      </c>
      <c r="BM148" s="152" t="s">
        <v>1842</v>
      </c>
    </row>
    <row r="149" spans="2:65" s="1" customFormat="1" ht="24.25" customHeight="1">
      <c r="B149" s="139"/>
      <c r="C149" s="154" t="s">
        <v>257</v>
      </c>
      <c r="D149" s="154" t="s">
        <v>220</v>
      </c>
      <c r="E149" s="155" t="s">
        <v>1843</v>
      </c>
      <c r="F149" s="156" t="s">
        <v>1844</v>
      </c>
      <c r="G149" s="157" t="s">
        <v>255</v>
      </c>
      <c r="H149" s="158">
        <v>80</v>
      </c>
      <c r="I149" s="159"/>
      <c r="J149" s="160">
        <f>ROUND(I149*H149,2)</f>
        <v>0</v>
      </c>
      <c r="K149" s="161"/>
      <c r="L149" s="162"/>
      <c r="M149" s="163" t="s">
        <v>1</v>
      </c>
      <c r="N149" s="164" t="s">
        <v>36</v>
      </c>
      <c r="P149" s="150">
        <f>O149*H149</f>
        <v>0</v>
      </c>
      <c r="Q149" s="150">
        <v>2.8E-3</v>
      </c>
      <c r="R149" s="150">
        <f>Q149*H149</f>
        <v>0.224</v>
      </c>
      <c r="S149" s="150">
        <v>0</v>
      </c>
      <c r="T149" s="151">
        <f>S149*H149</f>
        <v>0</v>
      </c>
      <c r="AR149" s="152" t="s">
        <v>215</v>
      </c>
      <c r="AT149" s="152" t="s">
        <v>220</v>
      </c>
      <c r="AU149" s="152" t="s">
        <v>83</v>
      </c>
      <c r="AY149" s="13" t="s">
        <v>185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3" t="s">
        <v>83</v>
      </c>
      <c r="BK149" s="153">
        <f>ROUND(I149*H149,2)</f>
        <v>0</v>
      </c>
      <c r="BL149" s="13" t="s">
        <v>191</v>
      </c>
      <c r="BM149" s="152" t="s">
        <v>1845</v>
      </c>
    </row>
    <row r="150" spans="2:65" s="1" customFormat="1" ht="24.25" customHeight="1">
      <c r="B150" s="139"/>
      <c r="C150" s="154" t="s">
        <v>261</v>
      </c>
      <c r="D150" s="154" t="s">
        <v>220</v>
      </c>
      <c r="E150" s="155" t="s">
        <v>1846</v>
      </c>
      <c r="F150" s="156" t="s">
        <v>1847</v>
      </c>
      <c r="G150" s="157" t="s">
        <v>255</v>
      </c>
      <c r="H150" s="158">
        <v>18</v>
      </c>
      <c r="I150" s="159"/>
      <c r="J150" s="160">
        <f>ROUND(I150*H150,2)</f>
        <v>0</v>
      </c>
      <c r="K150" s="161"/>
      <c r="L150" s="162"/>
      <c r="M150" s="163" t="s">
        <v>1</v>
      </c>
      <c r="N150" s="164" t="s">
        <v>36</v>
      </c>
      <c r="P150" s="150">
        <f>O150*H150</f>
        <v>0</v>
      </c>
      <c r="Q150" s="150">
        <v>2.3E-3</v>
      </c>
      <c r="R150" s="150">
        <f>Q150*H150</f>
        <v>4.1399999999999999E-2</v>
      </c>
      <c r="S150" s="150">
        <v>0</v>
      </c>
      <c r="T150" s="151">
        <f>S150*H150</f>
        <v>0</v>
      </c>
      <c r="AR150" s="152" t="s">
        <v>215</v>
      </c>
      <c r="AT150" s="152" t="s">
        <v>220</v>
      </c>
      <c r="AU150" s="152" t="s">
        <v>83</v>
      </c>
      <c r="AY150" s="13" t="s">
        <v>185</v>
      </c>
      <c r="BE150" s="153">
        <f>IF(N150="základná",J150,0)</f>
        <v>0</v>
      </c>
      <c r="BF150" s="153">
        <f>IF(N150="znížená",J150,0)</f>
        <v>0</v>
      </c>
      <c r="BG150" s="153">
        <f>IF(N150="zákl. prenesená",J150,0)</f>
        <v>0</v>
      </c>
      <c r="BH150" s="153">
        <f>IF(N150="zníž. prenesená",J150,0)</f>
        <v>0</v>
      </c>
      <c r="BI150" s="153">
        <f>IF(N150="nulová",J150,0)</f>
        <v>0</v>
      </c>
      <c r="BJ150" s="13" t="s">
        <v>83</v>
      </c>
      <c r="BK150" s="153">
        <f>ROUND(I150*H150,2)</f>
        <v>0</v>
      </c>
      <c r="BL150" s="13" t="s">
        <v>191</v>
      </c>
      <c r="BM150" s="152" t="s">
        <v>1848</v>
      </c>
    </row>
    <row r="151" spans="2:65" s="11" customFormat="1" ht="23" customHeight="1">
      <c r="B151" s="127"/>
      <c r="D151" s="128" t="s">
        <v>69</v>
      </c>
      <c r="E151" s="137" t="s">
        <v>548</v>
      </c>
      <c r="F151" s="137" t="s">
        <v>549</v>
      </c>
      <c r="I151" s="130"/>
      <c r="J151" s="138">
        <f>BK151</f>
        <v>0</v>
      </c>
      <c r="L151" s="127"/>
      <c r="M151" s="132"/>
      <c r="P151" s="133">
        <f>P152</f>
        <v>0</v>
      </c>
      <c r="R151" s="133">
        <f>R152</f>
        <v>0</v>
      </c>
      <c r="T151" s="134">
        <f>T152</f>
        <v>0</v>
      </c>
      <c r="AR151" s="128" t="s">
        <v>77</v>
      </c>
      <c r="AT151" s="135" t="s">
        <v>69</v>
      </c>
      <c r="AU151" s="135" t="s">
        <v>77</v>
      </c>
      <c r="AY151" s="128" t="s">
        <v>185</v>
      </c>
      <c r="BK151" s="136">
        <f>BK152</f>
        <v>0</v>
      </c>
    </row>
    <row r="152" spans="2:65" s="1" customFormat="1" ht="24.25" customHeight="1">
      <c r="B152" s="139"/>
      <c r="C152" s="140" t="s">
        <v>265</v>
      </c>
      <c r="D152" s="140" t="s">
        <v>187</v>
      </c>
      <c r="E152" s="141" t="s">
        <v>1849</v>
      </c>
      <c r="F152" s="142" t="s">
        <v>1850</v>
      </c>
      <c r="G152" s="143" t="s">
        <v>223</v>
      </c>
      <c r="H152" s="144">
        <v>23.821000000000002</v>
      </c>
      <c r="I152" s="145"/>
      <c r="J152" s="146">
        <f>ROUND(I152*H152,2)</f>
        <v>0</v>
      </c>
      <c r="K152" s="147"/>
      <c r="L152" s="28"/>
      <c r="M152" s="148" t="s">
        <v>1</v>
      </c>
      <c r="N152" s="149" t="s">
        <v>36</v>
      </c>
      <c r="P152" s="150">
        <f>O152*H152</f>
        <v>0</v>
      </c>
      <c r="Q152" s="150">
        <v>0</v>
      </c>
      <c r="R152" s="150">
        <f>Q152*H152</f>
        <v>0</v>
      </c>
      <c r="S152" s="150">
        <v>0</v>
      </c>
      <c r="T152" s="151">
        <f>S152*H152</f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>IF(N152="základná",J152,0)</f>
        <v>0</v>
      </c>
      <c r="BF152" s="153">
        <f>IF(N152="znížená",J152,0)</f>
        <v>0</v>
      </c>
      <c r="BG152" s="153">
        <f>IF(N152="zákl. prenesená",J152,0)</f>
        <v>0</v>
      </c>
      <c r="BH152" s="153">
        <f>IF(N152="zníž. prenesená",J152,0)</f>
        <v>0</v>
      </c>
      <c r="BI152" s="153">
        <f>IF(N152="nulová",J152,0)</f>
        <v>0</v>
      </c>
      <c r="BJ152" s="13" t="s">
        <v>83</v>
      </c>
      <c r="BK152" s="153">
        <f>ROUND(I152*H152,2)</f>
        <v>0</v>
      </c>
      <c r="BL152" s="13" t="s">
        <v>191</v>
      </c>
      <c r="BM152" s="152" t="s">
        <v>1851</v>
      </c>
    </row>
    <row r="153" spans="2:65" s="11" customFormat="1" ht="26" customHeight="1">
      <c r="B153" s="127"/>
      <c r="D153" s="128" t="s">
        <v>69</v>
      </c>
      <c r="E153" s="129" t="s">
        <v>554</v>
      </c>
      <c r="F153" s="129" t="s">
        <v>555</v>
      </c>
      <c r="I153" s="130"/>
      <c r="J153" s="131">
        <f>BK153</f>
        <v>0</v>
      </c>
      <c r="L153" s="127"/>
      <c r="M153" s="132"/>
      <c r="P153" s="133">
        <f>P154</f>
        <v>0</v>
      </c>
      <c r="R153" s="133">
        <f>R154</f>
        <v>0.87550488999999998</v>
      </c>
      <c r="T153" s="134">
        <f>T154</f>
        <v>0</v>
      </c>
      <c r="AR153" s="128" t="s">
        <v>83</v>
      </c>
      <c r="AT153" s="135" t="s">
        <v>69</v>
      </c>
      <c r="AU153" s="135" t="s">
        <v>70</v>
      </c>
      <c r="AY153" s="128" t="s">
        <v>185</v>
      </c>
      <c r="BK153" s="136">
        <f>BK154</f>
        <v>0</v>
      </c>
    </row>
    <row r="154" spans="2:65" s="11" customFormat="1" ht="23" customHeight="1">
      <c r="B154" s="127"/>
      <c r="D154" s="128" t="s">
        <v>69</v>
      </c>
      <c r="E154" s="137" t="s">
        <v>706</v>
      </c>
      <c r="F154" s="137" t="s">
        <v>707</v>
      </c>
      <c r="I154" s="130"/>
      <c r="J154" s="138">
        <f>BK154</f>
        <v>0</v>
      </c>
      <c r="L154" s="127"/>
      <c r="M154" s="132"/>
      <c r="P154" s="133">
        <f>SUM(P155:P165)</f>
        <v>0</v>
      </c>
      <c r="R154" s="133">
        <f>SUM(R155:R165)</f>
        <v>0.87550488999999998</v>
      </c>
      <c r="T154" s="134">
        <f>SUM(T155:T165)</f>
        <v>0</v>
      </c>
      <c r="AR154" s="128" t="s">
        <v>83</v>
      </c>
      <c r="AT154" s="135" t="s">
        <v>69</v>
      </c>
      <c r="AU154" s="135" t="s">
        <v>77</v>
      </c>
      <c r="AY154" s="128" t="s">
        <v>185</v>
      </c>
      <c r="BK154" s="136">
        <f>SUM(BK155:BK165)</f>
        <v>0</v>
      </c>
    </row>
    <row r="155" spans="2:65" s="1" customFormat="1" ht="21.75" customHeight="1">
      <c r="B155" s="139"/>
      <c r="C155" s="140" t="s">
        <v>269</v>
      </c>
      <c r="D155" s="140" t="s">
        <v>187</v>
      </c>
      <c r="E155" s="141" t="s">
        <v>1852</v>
      </c>
      <c r="F155" s="142" t="s">
        <v>1853</v>
      </c>
      <c r="G155" s="143" t="s">
        <v>241</v>
      </c>
      <c r="H155" s="144">
        <v>192.5</v>
      </c>
      <c r="I155" s="145"/>
      <c r="J155" s="146">
        <f t="shared" ref="J155:J165" si="10">ROUND(I155*H155,2)</f>
        <v>0</v>
      </c>
      <c r="K155" s="147"/>
      <c r="L155" s="28"/>
      <c r="M155" s="148" t="s">
        <v>1</v>
      </c>
      <c r="N155" s="149" t="s">
        <v>36</v>
      </c>
      <c r="P155" s="150">
        <f t="shared" ref="P155:P165" si="11">O155*H155</f>
        <v>0</v>
      </c>
      <c r="Q155" s="150">
        <v>0</v>
      </c>
      <c r="R155" s="150">
        <f t="shared" ref="R155:R165" si="12">Q155*H155</f>
        <v>0</v>
      </c>
      <c r="S155" s="150">
        <v>0</v>
      </c>
      <c r="T155" s="151">
        <f t="shared" ref="T155:T165" si="13">S155*H155</f>
        <v>0</v>
      </c>
      <c r="AR155" s="152" t="s">
        <v>252</v>
      </c>
      <c r="AT155" s="152" t="s">
        <v>187</v>
      </c>
      <c r="AU155" s="152" t="s">
        <v>83</v>
      </c>
      <c r="AY155" s="13" t="s">
        <v>185</v>
      </c>
      <c r="BE155" s="153">
        <f t="shared" ref="BE155:BE165" si="14">IF(N155="základná",J155,0)</f>
        <v>0</v>
      </c>
      <c r="BF155" s="153">
        <f t="shared" ref="BF155:BF165" si="15">IF(N155="znížená",J155,0)</f>
        <v>0</v>
      </c>
      <c r="BG155" s="153">
        <f t="shared" ref="BG155:BG165" si="16">IF(N155="zákl. prenesená",J155,0)</f>
        <v>0</v>
      </c>
      <c r="BH155" s="153">
        <f t="shared" ref="BH155:BH165" si="17">IF(N155="zníž. prenesená",J155,0)</f>
        <v>0</v>
      </c>
      <c r="BI155" s="153">
        <f t="shared" ref="BI155:BI165" si="18">IF(N155="nulová",J155,0)</f>
        <v>0</v>
      </c>
      <c r="BJ155" s="13" t="s">
        <v>83</v>
      </c>
      <c r="BK155" s="153">
        <f t="shared" ref="BK155:BK165" si="19">ROUND(I155*H155,2)</f>
        <v>0</v>
      </c>
      <c r="BL155" s="13" t="s">
        <v>252</v>
      </c>
      <c r="BM155" s="152" t="s">
        <v>1854</v>
      </c>
    </row>
    <row r="156" spans="2:65" s="1" customFormat="1" ht="21.75" customHeight="1">
      <c r="B156" s="139"/>
      <c r="C156" s="154" t="s">
        <v>273</v>
      </c>
      <c r="D156" s="154" t="s">
        <v>220</v>
      </c>
      <c r="E156" s="155" t="s">
        <v>1855</v>
      </c>
      <c r="F156" s="156" t="s">
        <v>1856</v>
      </c>
      <c r="G156" s="157" t="s">
        <v>255</v>
      </c>
      <c r="H156" s="158">
        <v>8</v>
      </c>
      <c r="I156" s="159"/>
      <c r="J156" s="160">
        <f t="shared" si="10"/>
        <v>0</v>
      </c>
      <c r="K156" s="161"/>
      <c r="L156" s="162"/>
      <c r="M156" s="163" t="s">
        <v>1</v>
      </c>
      <c r="N156" s="164" t="s">
        <v>36</v>
      </c>
      <c r="P156" s="150">
        <f t="shared" si="11"/>
        <v>0</v>
      </c>
      <c r="Q156" s="150">
        <v>2.69E-2</v>
      </c>
      <c r="R156" s="150">
        <f t="shared" si="12"/>
        <v>0.2152</v>
      </c>
      <c r="S156" s="150">
        <v>0</v>
      </c>
      <c r="T156" s="151">
        <f t="shared" si="13"/>
        <v>0</v>
      </c>
      <c r="AR156" s="152" t="s">
        <v>318</v>
      </c>
      <c r="AT156" s="152" t="s">
        <v>220</v>
      </c>
      <c r="AU156" s="152" t="s">
        <v>83</v>
      </c>
      <c r="AY156" s="13" t="s">
        <v>185</v>
      </c>
      <c r="BE156" s="153">
        <f t="shared" si="14"/>
        <v>0</v>
      </c>
      <c r="BF156" s="153">
        <f t="shared" si="15"/>
        <v>0</v>
      </c>
      <c r="BG156" s="153">
        <f t="shared" si="16"/>
        <v>0</v>
      </c>
      <c r="BH156" s="153">
        <f t="shared" si="17"/>
        <v>0</v>
      </c>
      <c r="BI156" s="153">
        <f t="shared" si="18"/>
        <v>0</v>
      </c>
      <c r="BJ156" s="13" t="s">
        <v>83</v>
      </c>
      <c r="BK156" s="153">
        <f t="shared" si="19"/>
        <v>0</v>
      </c>
      <c r="BL156" s="13" t="s">
        <v>252</v>
      </c>
      <c r="BM156" s="152" t="s">
        <v>1857</v>
      </c>
    </row>
    <row r="157" spans="2:65" s="1" customFormat="1" ht="16.5" customHeight="1">
      <c r="B157" s="139"/>
      <c r="C157" s="154" t="s">
        <v>277</v>
      </c>
      <c r="D157" s="154" t="s">
        <v>220</v>
      </c>
      <c r="E157" s="155" t="s">
        <v>1858</v>
      </c>
      <c r="F157" s="156" t="s">
        <v>1859</v>
      </c>
      <c r="G157" s="157" t="s">
        <v>255</v>
      </c>
      <c r="H157" s="158">
        <v>8</v>
      </c>
      <c r="I157" s="159"/>
      <c r="J157" s="160">
        <f t="shared" si="10"/>
        <v>0</v>
      </c>
      <c r="K157" s="161"/>
      <c r="L157" s="162"/>
      <c r="M157" s="163" t="s">
        <v>1</v>
      </c>
      <c r="N157" s="164" t="s">
        <v>36</v>
      </c>
      <c r="P157" s="150">
        <f t="shared" si="11"/>
        <v>0</v>
      </c>
      <c r="Q157" s="150">
        <v>2.4000000000000001E-4</v>
      </c>
      <c r="R157" s="150">
        <f t="shared" si="12"/>
        <v>1.92E-3</v>
      </c>
      <c r="S157" s="150">
        <v>0</v>
      </c>
      <c r="T157" s="151">
        <f t="shared" si="13"/>
        <v>0</v>
      </c>
      <c r="AR157" s="152" t="s">
        <v>318</v>
      </c>
      <c r="AT157" s="152" t="s">
        <v>220</v>
      </c>
      <c r="AU157" s="152" t="s">
        <v>83</v>
      </c>
      <c r="AY157" s="13" t="s">
        <v>185</v>
      </c>
      <c r="BE157" s="153">
        <f t="shared" si="14"/>
        <v>0</v>
      </c>
      <c r="BF157" s="153">
        <f t="shared" si="15"/>
        <v>0</v>
      </c>
      <c r="BG157" s="153">
        <f t="shared" si="16"/>
        <v>0</v>
      </c>
      <c r="BH157" s="153">
        <f t="shared" si="17"/>
        <v>0</v>
      </c>
      <c r="BI157" s="153">
        <f t="shared" si="18"/>
        <v>0</v>
      </c>
      <c r="BJ157" s="13" t="s">
        <v>83</v>
      </c>
      <c r="BK157" s="153">
        <f t="shared" si="19"/>
        <v>0</v>
      </c>
      <c r="BL157" s="13" t="s">
        <v>252</v>
      </c>
      <c r="BM157" s="152" t="s">
        <v>1860</v>
      </c>
    </row>
    <row r="158" spans="2:65" s="1" customFormat="1" ht="16.5" customHeight="1">
      <c r="B158" s="139"/>
      <c r="C158" s="140" t="s">
        <v>7</v>
      </c>
      <c r="D158" s="140" t="s">
        <v>187</v>
      </c>
      <c r="E158" s="141" t="s">
        <v>1861</v>
      </c>
      <c r="F158" s="142" t="s">
        <v>1862</v>
      </c>
      <c r="G158" s="143" t="s">
        <v>241</v>
      </c>
      <c r="H158" s="144">
        <v>385</v>
      </c>
      <c r="I158" s="145"/>
      <c r="J158" s="146">
        <f t="shared" si="10"/>
        <v>0</v>
      </c>
      <c r="K158" s="147"/>
      <c r="L158" s="28"/>
      <c r="M158" s="148" t="s">
        <v>1</v>
      </c>
      <c r="N158" s="149" t="s">
        <v>36</v>
      </c>
      <c r="P158" s="150">
        <f t="shared" si="11"/>
        <v>0</v>
      </c>
      <c r="Q158" s="150">
        <v>0</v>
      </c>
      <c r="R158" s="150">
        <f t="shared" si="12"/>
        <v>0</v>
      </c>
      <c r="S158" s="150">
        <v>0</v>
      </c>
      <c r="T158" s="151">
        <f t="shared" si="13"/>
        <v>0</v>
      </c>
      <c r="AR158" s="152" t="s">
        <v>252</v>
      </c>
      <c r="AT158" s="152" t="s">
        <v>187</v>
      </c>
      <c r="AU158" s="152" t="s">
        <v>83</v>
      </c>
      <c r="AY158" s="13" t="s">
        <v>185</v>
      </c>
      <c r="BE158" s="153">
        <f t="shared" si="14"/>
        <v>0</v>
      </c>
      <c r="BF158" s="153">
        <f t="shared" si="15"/>
        <v>0</v>
      </c>
      <c r="BG158" s="153">
        <f t="shared" si="16"/>
        <v>0</v>
      </c>
      <c r="BH158" s="153">
        <f t="shared" si="17"/>
        <v>0</v>
      </c>
      <c r="BI158" s="153">
        <f t="shared" si="18"/>
        <v>0</v>
      </c>
      <c r="BJ158" s="13" t="s">
        <v>83</v>
      </c>
      <c r="BK158" s="153">
        <f t="shared" si="19"/>
        <v>0</v>
      </c>
      <c r="BL158" s="13" t="s">
        <v>252</v>
      </c>
      <c r="BM158" s="152" t="s">
        <v>1863</v>
      </c>
    </row>
    <row r="159" spans="2:65" s="1" customFormat="1" ht="16.5" customHeight="1">
      <c r="B159" s="139"/>
      <c r="C159" s="154" t="s">
        <v>285</v>
      </c>
      <c r="D159" s="154" t="s">
        <v>220</v>
      </c>
      <c r="E159" s="155" t="s">
        <v>1864</v>
      </c>
      <c r="F159" s="156" t="s">
        <v>1865</v>
      </c>
      <c r="G159" s="157" t="s">
        <v>255</v>
      </c>
      <c r="H159" s="158">
        <v>4</v>
      </c>
      <c r="I159" s="159"/>
      <c r="J159" s="160">
        <f t="shared" si="10"/>
        <v>0</v>
      </c>
      <c r="K159" s="161"/>
      <c r="L159" s="162"/>
      <c r="M159" s="163" t="s">
        <v>1</v>
      </c>
      <c r="N159" s="164" t="s">
        <v>36</v>
      </c>
      <c r="P159" s="150">
        <f t="shared" si="11"/>
        <v>0</v>
      </c>
      <c r="Q159" s="150">
        <v>2E-3</v>
      </c>
      <c r="R159" s="150">
        <f t="shared" si="12"/>
        <v>8.0000000000000002E-3</v>
      </c>
      <c r="S159" s="150">
        <v>0</v>
      </c>
      <c r="T159" s="151">
        <f t="shared" si="13"/>
        <v>0</v>
      </c>
      <c r="AR159" s="152" t="s">
        <v>318</v>
      </c>
      <c r="AT159" s="152" t="s">
        <v>220</v>
      </c>
      <c r="AU159" s="152" t="s">
        <v>83</v>
      </c>
      <c r="AY159" s="13" t="s">
        <v>185</v>
      </c>
      <c r="BE159" s="153">
        <f t="shared" si="14"/>
        <v>0</v>
      </c>
      <c r="BF159" s="153">
        <f t="shared" si="15"/>
        <v>0</v>
      </c>
      <c r="BG159" s="153">
        <f t="shared" si="16"/>
        <v>0</v>
      </c>
      <c r="BH159" s="153">
        <f t="shared" si="17"/>
        <v>0</v>
      </c>
      <c r="BI159" s="153">
        <f t="shared" si="18"/>
        <v>0</v>
      </c>
      <c r="BJ159" s="13" t="s">
        <v>83</v>
      </c>
      <c r="BK159" s="153">
        <f t="shared" si="19"/>
        <v>0</v>
      </c>
      <c r="BL159" s="13" t="s">
        <v>252</v>
      </c>
      <c r="BM159" s="152" t="s">
        <v>1866</v>
      </c>
    </row>
    <row r="160" spans="2:65" s="1" customFormat="1" ht="24.25" customHeight="1">
      <c r="B160" s="139"/>
      <c r="C160" s="154" t="s">
        <v>290</v>
      </c>
      <c r="D160" s="154" t="s">
        <v>220</v>
      </c>
      <c r="E160" s="155" t="s">
        <v>1867</v>
      </c>
      <c r="F160" s="156" t="s">
        <v>1868</v>
      </c>
      <c r="G160" s="157" t="s">
        <v>255</v>
      </c>
      <c r="H160" s="158">
        <v>36</v>
      </c>
      <c r="I160" s="159"/>
      <c r="J160" s="160">
        <f t="shared" si="10"/>
        <v>0</v>
      </c>
      <c r="K160" s="161"/>
      <c r="L160" s="162"/>
      <c r="M160" s="163" t="s">
        <v>1</v>
      </c>
      <c r="N160" s="164" t="s">
        <v>36</v>
      </c>
      <c r="P160" s="150">
        <f t="shared" si="11"/>
        <v>0</v>
      </c>
      <c r="Q160" s="150">
        <v>1.2999999999999999E-4</v>
      </c>
      <c r="R160" s="150">
        <f t="shared" si="12"/>
        <v>4.6799999999999993E-3</v>
      </c>
      <c r="S160" s="150">
        <v>0</v>
      </c>
      <c r="T160" s="151">
        <f t="shared" si="13"/>
        <v>0</v>
      </c>
      <c r="AR160" s="152" t="s">
        <v>318</v>
      </c>
      <c r="AT160" s="152" t="s">
        <v>220</v>
      </c>
      <c r="AU160" s="152" t="s">
        <v>83</v>
      </c>
      <c r="AY160" s="13" t="s">
        <v>185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3" t="s">
        <v>83</v>
      </c>
      <c r="BK160" s="153">
        <f t="shared" si="19"/>
        <v>0</v>
      </c>
      <c r="BL160" s="13" t="s">
        <v>252</v>
      </c>
      <c r="BM160" s="152" t="s">
        <v>1869</v>
      </c>
    </row>
    <row r="161" spans="2:65" s="1" customFormat="1" ht="24.25" customHeight="1">
      <c r="B161" s="139"/>
      <c r="C161" s="140" t="s">
        <v>294</v>
      </c>
      <c r="D161" s="140" t="s">
        <v>187</v>
      </c>
      <c r="E161" s="141" t="s">
        <v>1870</v>
      </c>
      <c r="F161" s="142" t="s">
        <v>1871</v>
      </c>
      <c r="G161" s="143" t="s">
        <v>255</v>
      </c>
      <c r="H161" s="144">
        <v>77</v>
      </c>
      <c r="I161" s="145"/>
      <c r="J161" s="146">
        <f t="shared" si="10"/>
        <v>0</v>
      </c>
      <c r="K161" s="147"/>
      <c r="L161" s="28"/>
      <c r="M161" s="148" t="s">
        <v>1</v>
      </c>
      <c r="N161" s="149" t="s">
        <v>36</v>
      </c>
      <c r="P161" s="150">
        <f t="shared" si="11"/>
        <v>0</v>
      </c>
      <c r="Q161" s="150">
        <v>4.4453699999999997E-3</v>
      </c>
      <c r="R161" s="150">
        <f t="shared" si="12"/>
        <v>0.34229348999999998</v>
      </c>
      <c r="S161" s="150">
        <v>0</v>
      </c>
      <c r="T161" s="151">
        <f t="shared" si="13"/>
        <v>0</v>
      </c>
      <c r="AR161" s="152" t="s">
        <v>252</v>
      </c>
      <c r="AT161" s="152" t="s">
        <v>187</v>
      </c>
      <c r="AU161" s="152" t="s">
        <v>83</v>
      </c>
      <c r="AY161" s="13" t="s">
        <v>185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3" t="s">
        <v>83</v>
      </c>
      <c r="BK161" s="153">
        <f t="shared" si="19"/>
        <v>0</v>
      </c>
      <c r="BL161" s="13" t="s">
        <v>252</v>
      </c>
      <c r="BM161" s="152" t="s">
        <v>1872</v>
      </c>
    </row>
    <row r="162" spans="2:65" s="1" customFormat="1" ht="33" customHeight="1">
      <c r="B162" s="139"/>
      <c r="C162" s="154" t="s">
        <v>298</v>
      </c>
      <c r="D162" s="154" t="s">
        <v>220</v>
      </c>
      <c r="E162" s="155" t="s">
        <v>1873</v>
      </c>
      <c r="F162" s="156" t="s">
        <v>1874</v>
      </c>
      <c r="G162" s="157" t="s">
        <v>255</v>
      </c>
      <c r="H162" s="158">
        <v>77</v>
      </c>
      <c r="I162" s="159"/>
      <c r="J162" s="160">
        <f t="shared" si="10"/>
        <v>0</v>
      </c>
      <c r="K162" s="161"/>
      <c r="L162" s="162"/>
      <c r="M162" s="163" t="s">
        <v>1</v>
      </c>
      <c r="N162" s="164" t="s">
        <v>36</v>
      </c>
      <c r="P162" s="150">
        <f t="shared" si="11"/>
        <v>0</v>
      </c>
      <c r="Q162" s="150">
        <v>2.2000000000000001E-3</v>
      </c>
      <c r="R162" s="150">
        <f t="shared" si="12"/>
        <v>0.16940000000000002</v>
      </c>
      <c r="S162" s="150">
        <v>0</v>
      </c>
      <c r="T162" s="151">
        <f t="shared" si="13"/>
        <v>0</v>
      </c>
      <c r="AR162" s="152" t="s">
        <v>318</v>
      </c>
      <c r="AT162" s="152" t="s">
        <v>220</v>
      </c>
      <c r="AU162" s="152" t="s">
        <v>83</v>
      </c>
      <c r="AY162" s="13" t="s">
        <v>185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3" t="s">
        <v>83</v>
      </c>
      <c r="BK162" s="153">
        <f t="shared" si="19"/>
        <v>0</v>
      </c>
      <c r="BL162" s="13" t="s">
        <v>252</v>
      </c>
      <c r="BM162" s="152" t="s">
        <v>1875</v>
      </c>
    </row>
    <row r="163" spans="2:65" s="1" customFormat="1" ht="21.75" customHeight="1">
      <c r="B163" s="139"/>
      <c r="C163" s="140" t="s">
        <v>302</v>
      </c>
      <c r="D163" s="140" t="s">
        <v>187</v>
      </c>
      <c r="E163" s="141" t="s">
        <v>1876</v>
      </c>
      <c r="F163" s="142" t="s">
        <v>1877</v>
      </c>
      <c r="G163" s="143" t="s">
        <v>255</v>
      </c>
      <c r="H163" s="144">
        <v>20</v>
      </c>
      <c r="I163" s="145"/>
      <c r="J163" s="146">
        <f t="shared" si="10"/>
        <v>0</v>
      </c>
      <c r="K163" s="147"/>
      <c r="L163" s="28"/>
      <c r="M163" s="148" t="s">
        <v>1</v>
      </c>
      <c r="N163" s="149" t="s">
        <v>36</v>
      </c>
      <c r="P163" s="150">
        <f t="shared" si="11"/>
        <v>0</v>
      </c>
      <c r="Q163" s="150">
        <v>4.4005700000000003E-3</v>
      </c>
      <c r="R163" s="150">
        <f t="shared" si="12"/>
        <v>8.8011400000000004E-2</v>
      </c>
      <c r="S163" s="150">
        <v>0</v>
      </c>
      <c r="T163" s="151">
        <f t="shared" si="13"/>
        <v>0</v>
      </c>
      <c r="AR163" s="152" t="s">
        <v>252</v>
      </c>
      <c r="AT163" s="152" t="s">
        <v>187</v>
      </c>
      <c r="AU163" s="152" t="s">
        <v>83</v>
      </c>
      <c r="AY163" s="13" t="s">
        <v>185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3" t="s">
        <v>83</v>
      </c>
      <c r="BK163" s="153">
        <f t="shared" si="19"/>
        <v>0</v>
      </c>
      <c r="BL163" s="13" t="s">
        <v>252</v>
      </c>
      <c r="BM163" s="152" t="s">
        <v>1878</v>
      </c>
    </row>
    <row r="164" spans="2:65" s="1" customFormat="1" ht="24.25" customHeight="1">
      <c r="B164" s="139"/>
      <c r="C164" s="154" t="s">
        <v>306</v>
      </c>
      <c r="D164" s="154" t="s">
        <v>220</v>
      </c>
      <c r="E164" s="155" t="s">
        <v>1879</v>
      </c>
      <c r="F164" s="156" t="s">
        <v>1880</v>
      </c>
      <c r="G164" s="157" t="s">
        <v>255</v>
      </c>
      <c r="H164" s="158">
        <v>20</v>
      </c>
      <c r="I164" s="159"/>
      <c r="J164" s="160">
        <f t="shared" si="10"/>
        <v>0</v>
      </c>
      <c r="K164" s="161"/>
      <c r="L164" s="162"/>
      <c r="M164" s="163" t="s">
        <v>1</v>
      </c>
      <c r="N164" s="164" t="s">
        <v>36</v>
      </c>
      <c r="P164" s="150">
        <f t="shared" si="11"/>
        <v>0</v>
      </c>
      <c r="Q164" s="150">
        <v>2.3E-3</v>
      </c>
      <c r="R164" s="150">
        <f t="shared" si="12"/>
        <v>4.5999999999999999E-2</v>
      </c>
      <c r="S164" s="150">
        <v>0</v>
      </c>
      <c r="T164" s="151">
        <f t="shared" si="13"/>
        <v>0</v>
      </c>
      <c r="AR164" s="152" t="s">
        <v>318</v>
      </c>
      <c r="AT164" s="152" t="s">
        <v>220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252</v>
      </c>
      <c r="BM164" s="152" t="s">
        <v>1881</v>
      </c>
    </row>
    <row r="165" spans="2:65" s="1" customFormat="1" ht="24.25" customHeight="1">
      <c r="B165" s="139"/>
      <c r="C165" s="140" t="s">
        <v>310</v>
      </c>
      <c r="D165" s="140" t="s">
        <v>187</v>
      </c>
      <c r="E165" s="141" t="s">
        <v>713</v>
      </c>
      <c r="F165" s="142" t="s">
        <v>714</v>
      </c>
      <c r="G165" s="143" t="s">
        <v>586</v>
      </c>
      <c r="H165" s="165"/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252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252</v>
      </c>
      <c r="BM165" s="152" t="s">
        <v>1882</v>
      </c>
    </row>
    <row r="166" spans="2:65" s="11" customFormat="1" ht="26" customHeight="1">
      <c r="B166" s="127"/>
      <c r="D166" s="128" t="s">
        <v>69</v>
      </c>
      <c r="E166" s="129" t="s">
        <v>818</v>
      </c>
      <c r="F166" s="129" t="s">
        <v>819</v>
      </c>
      <c r="I166" s="130"/>
      <c r="J166" s="131">
        <f>BK166</f>
        <v>0</v>
      </c>
      <c r="L166" s="127"/>
      <c r="M166" s="132"/>
      <c r="P166" s="133">
        <f>SUM(P167:P168)</f>
        <v>0</v>
      </c>
      <c r="R166" s="133">
        <f>SUM(R167:R168)</f>
        <v>0</v>
      </c>
      <c r="T166" s="134">
        <f>SUM(T167:T168)</f>
        <v>0</v>
      </c>
      <c r="AR166" s="128" t="s">
        <v>203</v>
      </c>
      <c r="AT166" s="135" t="s">
        <v>69</v>
      </c>
      <c r="AU166" s="135" t="s">
        <v>70</v>
      </c>
      <c r="AY166" s="128" t="s">
        <v>185</v>
      </c>
      <c r="BK166" s="136">
        <f>SUM(BK167:BK168)</f>
        <v>0</v>
      </c>
    </row>
    <row r="167" spans="2:65" s="1" customFormat="1" ht="24.25" customHeight="1">
      <c r="B167" s="139"/>
      <c r="C167" s="140" t="s">
        <v>314</v>
      </c>
      <c r="D167" s="140" t="s">
        <v>187</v>
      </c>
      <c r="E167" s="141" t="s">
        <v>1883</v>
      </c>
      <c r="F167" s="142" t="s">
        <v>1884</v>
      </c>
      <c r="G167" s="143" t="s">
        <v>823</v>
      </c>
      <c r="H167" s="144">
        <v>1</v>
      </c>
      <c r="I167" s="145"/>
      <c r="J167" s="146">
        <f>ROUND(I167*H167,2)</f>
        <v>0</v>
      </c>
      <c r="K167" s="147"/>
      <c r="L167" s="28"/>
      <c r="M167" s="148" t="s">
        <v>1</v>
      </c>
      <c r="N167" s="149" t="s">
        <v>36</v>
      </c>
      <c r="P167" s="150">
        <f>O167*H167</f>
        <v>0</v>
      </c>
      <c r="Q167" s="150">
        <v>0</v>
      </c>
      <c r="R167" s="150">
        <f>Q167*H167</f>
        <v>0</v>
      </c>
      <c r="S167" s="150">
        <v>0</v>
      </c>
      <c r="T167" s="151">
        <f>S167*H167</f>
        <v>0</v>
      </c>
      <c r="AR167" s="152" t="s">
        <v>824</v>
      </c>
      <c r="AT167" s="152" t="s">
        <v>187</v>
      </c>
      <c r="AU167" s="152" t="s">
        <v>77</v>
      </c>
      <c r="AY167" s="13" t="s">
        <v>185</v>
      </c>
      <c r="BE167" s="153">
        <f>IF(N167="základná",J167,0)</f>
        <v>0</v>
      </c>
      <c r="BF167" s="153">
        <f>IF(N167="znížená",J167,0)</f>
        <v>0</v>
      </c>
      <c r="BG167" s="153">
        <f>IF(N167="zákl. prenesená",J167,0)</f>
        <v>0</v>
      </c>
      <c r="BH167" s="153">
        <f>IF(N167="zníž. prenesená",J167,0)</f>
        <v>0</v>
      </c>
      <c r="BI167" s="153">
        <f>IF(N167="nulová",J167,0)</f>
        <v>0</v>
      </c>
      <c r="BJ167" s="13" t="s">
        <v>83</v>
      </c>
      <c r="BK167" s="153">
        <f>ROUND(I167*H167,2)</f>
        <v>0</v>
      </c>
      <c r="BL167" s="13" t="s">
        <v>824</v>
      </c>
      <c r="BM167" s="152" t="s">
        <v>1885</v>
      </c>
    </row>
    <row r="168" spans="2:65" s="1" customFormat="1" ht="16.5" customHeight="1">
      <c r="B168" s="139"/>
      <c r="C168" s="140" t="s">
        <v>318</v>
      </c>
      <c r="D168" s="140" t="s">
        <v>187</v>
      </c>
      <c r="E168" s="141" t="s">
        <v>827</v>
      </c>
      <c r="F168" s="142" t="s">
        <v>828</v>
      </c>
      <c r="G168" s="143" t="s">
        <v>823</v>
      </c>
      <c r="H168" s="144">
        <v>1</v>
      </c>
      <c r="I168" s="145"/>
      <c r="J168" s="146">
        <f>ROUND(I168*H168,2)</f>
        <v>0</v>
      </c>
      <c r="K168" s="147"/>
      <c r="L168" s="28"/>
      <c r="M168" s="166" t="s">
        <v>1</v>
      </c>
      <c r="N168" s="167" t="s">
        <v>36</v>
      </c>
      <c r="O168" s="168"/>
      <c r="P168" s="169">
        <f>O168*H168</f>
        <v>0</v>
      </c>
      <c r="Q168" s="169">
        <v>0</v>
      </c>
      <c r="R168" s="169">
        <f>Q168*H168</f>
        <v>0</v>
      </c>
      <c r="S168" s="169">
        <v>0</v>
      </c>
      <c r="T168" s="170">
        <f>S168*H168</f>
        <v>0</v>
      </c>
      <c r="AR168" s="152" t="s">
        <v>191</v>
      </c>
      <c r="AT168" s="152" t="s">
        <v>187</v>
      </c>
      <c r="AU168" s="152" t="s">
        <v>77</v>
      </c>
      <c r="AY168" s="13" t="s">
        <v>185</v>
      </c>
      <c r="BE168" s="153">
        <f>IF(N168="základná",J168,0)</f>
        <v>0</v>
      </c>
      <c r="BF168" s="153">
        <f>IF(N168="znížená",J168,0)</f>
        <v>0</v>
      </c>
      <c r="BG168" s="153">
        <f>IF(N168="zákl. prenesená",J168,0)</f>
        <v>0</v>
      </c>
      <c r="BH168" s="153">
        <f>IF(N168="zníž. prenesená",J168,0)</f>
        <v>0</v>
      </c>
      <c r="BI168" s="153">
        <f>IF(N168="nulová",J168,0)</f>
        <v>0</v>
      </c>
      <c r="BJ168" s="13" t="s">
        <v>83</v>
      </c>
      <c r="BK168" s="153">
        <f>ROUND(I168*H168,2)</f>
        <v>0</v>
      </c>
      <c r="BL168" s="13" t="s">
        <v>191</v>
      </c>
      <c r="BM168" s="152" t="s">
        <v>1886</v>
      </c>
    </row>
    <row r="169" spans="2:65" s="1" customFormat="1" ht="7" customHeight="1">
      <c r="B169" s="43"/>
      <c r="C169" s="44"/>
      <c r="D169" s="44"/>
      <c r="E169" s="44"/>
      <c r="F169" s="44"/>
      <c r="G169" s="44"/>
      <c r="H169" s="44"/>
      <c r="I169" s="44"/>
      <c r="J169" s="44"/>
      <c r="K169" s="44"/>
      <c r="L169" s="28"/>
    </row>
  </sheetData>
  <autoFilter ref="C127:K168" xr:uid="{00000000-0009-0000-0000-00000A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308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117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1887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ROUND(J142,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ROUND((SUM(BE142:BE307)),  2)</f>
        <v>0</v>
      </c>
      <c r="G35" s="96"/>
      <c r="H35" s="96"/>
      <c r="I35" s="97">
        <v>0.23</v>
      </c>
      <c r="J35" s="95">
        <f>ROUND(((SUM(BE142:BE307))*I35),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ROUND((SUM(BF142:BF307)),  2)</f>
        <v>0</v>
      </c>
      <c r="I36" s="98">
        <v>0.23</v>
      </c>
      <c r="J36" s="85">
        <f>ROUND(((SUM(BF142:BF307))*I36),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ROUND((SUM(BG142:BG307)),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ROUND((SUM(BH142:BH307)),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ROUND((SUM(BI142:BI307)),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05, 06 - Kombinovaná strelnica pre trap a skeet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J142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J143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J144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J169</f>
        <v>0</v>
      </c>
      <c r="L101" s="114"/>
    </row>
    <row r="102" spans="2:47" s="9" customFormat="1" ht="20" customHeight="1">
      <c r="B102" s="114"/>
      <c r="D102" s="115" t="s">
        <v>149</v>
      </c>
      <c r="E102" s="116"/>
      <c r="F102" s="116"/>
      <c r="G102" s="116"/>
      <c r="H102" s="116"/>
      <c r="I102" s="116"/>
      <c r="J102" s="117">
        <f>J185</f>
        <v>0</v>
      </c>
      <c r="L102" s="114"/>
    </row>
    <row r="103" spans="2:47" s="9" customFormat="1" ht="20" customHeight="1">
      <c r="B103" s="114"/>
      <c r="D103" s="115" t="s">
        <v>1025</v>
      </c>
      <c r="E103" s="116"/>
      <c r="F103" s="116"/>
      <c r="G103" s="116"/>
      <c r="H103" s="116"/>
      <c r="I103" s="116"/>
      <c r="J103" s="117">
        <f>J190</f>
        <v>0</v>
      </c>
      <c r="L103" s="114"/>
    </row>
    <row r="104" spans="2:47" s="9" customFormat="1" ht="20" customHeight="1">
      <c r="B104" s="114"/>
      <c r="D104" s="115" t="s">
        <v>150</v>
      </c>
      <c r="E104" s="116"/>
      <c r="F104" s="116"/>
      <c r="G104" s="116"/>
      <c r="H104" s="116"/>
      <c r="I104" s="116"/>
      <c r="J104" s="117">
        <f>J193</f>
        <v>0</v>
      </c>
      <c r="L104" s="114"/>
    </row>
    <row r="105" spans="2:47" s="9" customFormat="1" ht="20" customHeight="1">
      <c r="B105" s="114"/>
      <c r="D105" s="115" t="s">
        <v>1888</v>
      </c>
      <c r="E105" s="116"/>
      <c r="F105" s="116"/>
      <c r="G105" s="116"/>
      <c r="H105" s="116"/>
      <c r="I105" s="116"/>
      <c r="J105" s="117">
        <f>J200</f>
        <v>0</v>
      </c>
      <c r="L105" s="114"/>
    </row>
    <row r="106" spans="2:47" s="9" customFormat="1" ht="20" customHeight="1">
      <c r="B106" s="114"/>
      <c r="D106" s="115" t="s">
        <v>152</v>
      </c>
      <c r="E106" s="116"/>
      <c r="F106" s="116"/>
      <c r="G106" s="116"/>
      <c r="H106" s="116"/>
      <c r="I106" s="116"/>
      <c r="J106" s="117">
        <f>J228</f>
        <v>0</v>
      </c>
      <c r="L106" s="114"/>
    </row>
    <row r="107" spans="2:47" s="9" customFormat="1" ht="20" customHeight="1">
      <c r="B107" s="114"/>
      <c r="D107" s="115" t="s">
        <v>153</v>
      </c>
      <c r="E107" s="116"/>
      <c r="F107" s="116"/>
      <c r="G107" s="116"/>
      <c r="H107" s="116"/>
      <c r="I107" s="116"/>
      <c r="J107" s="117">
        <f>J260</f>
        <v>0</v>
      </c>
      <c r="L107" s="114"/>
    </row>
    <row r="108" spans="2:47" s="8" customFormat="1" ht="25" customHeight="1">
      <c r="B108" s="110"/>
      <c r="D108" s="111" t="s">
        <v>154</v>
      </c>
      <c r="E108" s="112"/>
      <c r="F108" s="112"/>
      <c r="G108" s="112"/>
      <c r="H108" s="112"/>
      <c r="I108" s="112"/>
      <c r="J108" s="113">
        <f>J263</f>
        <v>0</v>
      </c>
      <c r="L108" s="110"/>
    </row>
    <row r="109" spans="2:47" s="9" customFormat="1" ht="20" customHeight="1">
      <c r="B109" s="114"/>
      <c r="D109" s="115" t="s">
        <v>156</v>
      </c>
      <c r="E109" s="116"/>
      <c r="F109" s="116"/>
      <c r="G109" s="116"/>
      <c r="H109" s="116"/>
      <c r="I109" s="116"/>
      <c r="J109" s="117">
        <f>J264</f>
        <v>0</v>
      </c>
      <c r="L109" s="114"/>
    </row>
    <row r="110" spans="2:47" s="9" customFormat="1" ht="20" customHeight="1">
      <c r="B110" s="114"/>
      <c r="D110" s="115" t="s">
        <v>1518</v>
      </c>
      <c r="E110" s="116"/>
      <c r="F110" s="116"/>
      <c r="G110" s="116"/>
      <c r="H110" s="116"/>
      <c r="I110" s="116"/>
      <c r="J110" s="117">
        <f>J267</f>
        <v>0</v>
      </c>
      <c r="L110" s="114"/>
    </row>
    <row r="111" spans="2:47" s="9" customFormat="1" ht="20" customHeight="1">
      <c r="B111" s="114"/>
      <c r="D111" s="115" t="s">
        <v>1519</v>
      </c>
      <c r="E111" s="116"/>
      <c r="F111" s="116"/>
      <c r="G111" s="116"/>
      <c r="H111" s="116"/>
      <c r="I111" s="116"/>
      <c r="J111" s="117">
        <f>J268</f>
        <v>0</v>
      </c>
      <c r="L111" s="114"/>
    </row>
    <row r="112" spans="2:47" s="9" customFormat="1" ht="20" customHeight="1">
      <c r="B112" s="114"/>
      <c r="D112" s="115" t="s">
        <v>160</v>
      </c>
      <c r="E112" s="116"/>
      <c r="F112" s="116"/>
      <c r="G112" s="116"/>
      <c r="H112" s="116"/>
      <c r="I112" s="116"/>
      <c r="J112" s="117">
        <f>J273</f>
        <v>0</v>
      </c>
      <c r="L112" s="114"/>
    </row>
    <row r="113" spans="2:12" s="9" customFormat="1" ht="20" customHeight="1">
      <c r="B113" s="114"/>
      <c r="D113" s="115" t="s">
        <v>162</v>
      </c>
      <c r="E113" s="116"/>
      <c r="F113" s="116"/>
      <c r="G113" s="116"/>
      <c r="H113" s="116"/>
      <c r="I113" s="116"/>
      <c r="J113" s="117">
        <f>J280</f>
        <v>0</v>
      </c>
      <c r="L113" s="114"/>
    </row>
    <row r="114" spans="2:12" s="9" customFormat="1" ht="20" customHeight="1">
      <c r="B114" s="114"/>
      <c r="D114" s="115" t="s">
        <v>1520</v>
      </c>
      <c r="E114" s="116"/>
      <c r="F114" s="116"/>
      <c r="G114" s="116"/>
      <c r="H114" s="116"/>
      <c r="I114" s="116"/>
      <c r="J114" s="117">
        <f>J286</f>
        <v>0</v>
      </c>
      <c r="L114" s="114"/>
    </row>
    <row r="115" spans="2:12" s="9" customFormat="1" ht="20" customHeight="1">
      <c r="B115" s="114"/>
      <c r="D115" s="115" t="s">
        <v>835</v>
      </c>
      <c r="E115" s="116"/>
      <c r="F115" s="116"/>
      <c r="G115" s="116"/>
      <c r="H115" s="116"/>
      <c r="I115" s="116"/>
      <c r="J115" s="117">
        <f>J289</f>
        <v>0</v>
      </c>
      <c r="L115" s="114"/>
    </row>
    <row r="116" spans="2:12" s="9" customFormat="1" ht="20" customHeight="1">
      <c r="B116" s="114"/>
      <c r="D116" s="115" t="s">
        <v>1889</v>
      </c>
      <c r="E116" s="116"/>
      <c r="F116" s="116"/>
      <c r="G116" s="116"/>
      <c r="H116" s="116"/>
      <c r="I116" s="116"/>
      <c r="J116" s="117">
        <f>J294</f>
        <v>0</v>
      </c>
      <c r="L116" s="114"/>
    </row>
    <row r="117" spans="2:12" s="8" customFormat="1" ht="25" customHeight="1">
      <c r="B117" s="110"/>
      <c r="D117" s="111" t="s">
        <v>168</v>
      </c>
      <c r="E117" s="112"/>
      <c r="F117" s="112"/>
      <c r="G117" s="112"/>
      <c r="H117" s="112"/>
      <c r="I117" s="112"/>
      <c r="J117" s="113">
        <f>J297</f>
        <v>0</v>
      </c>
      <c r="L117" s="110"/>
    </row>
    <row r="118" spans="2:12" s="9" customFormat="1" ht="20" customHeight="1">
      <c r="B118" s="114"/>
      <c r="D118" s="115" t="s">
        <v>169</v>
      </c>
      <c r="E118" s="116"/>
      <c r="F118" s="116"/>
      <c r="G118" s="116"/>
      <c r="H118" s="116"/>
      <c r="I118" s="116"/>
      <c r="J118" s="117">
        <f>J298</f>
        <v>0</v>
      </c>
      <c r="L118" s="114"/>
    </row>
    <row r="119" spans="2:12" s="9" customFormat="1" ht="20" customHeight="1">
      <c r="B119" s="114"/>
      <c r="D119" s="115" t="s">
        <v>1521</v>
      </c>
      <c r="E119" s="116"/>
      <c r="F119" s="116"/>
      <c r="G119" s="116"/>
      <c r="H119" s="116"/>
      <c r="I119" s="116"/>
      <c r="J119" s="117">
        <f>J300</f>
        <v>0</v>
      </c>
      <c r="L119" s="114"/>
    </row>
    <row r="120" spans="2:12" s="8" customFormat="1" ht="25" customHeight="1">
      <c r="B120" s="110"/>
      <c r="D120" s="111" t="s">
        <v>170</v>
      </c>
      <c r="E120" s="112"/>
      <c r="F120" s="112"/>
      <c r="G120" s="112"/>
      <c r="H120" s="112"/>
      <c r="I120" s="112"/>
      <c r="J120" s="113">
        <f>J303</f>
        <v>0</v>
      </c>
      <c r="L120" s="110"/>
    </row>
    <row r="121" spans="2:12" s="1" customFormat="1" ht="21.75" customHeight="1">
      <c r="B121" s="28"/>
      <c r="L121" s="28"/>
    </row>
    <row r="122" spans="2:12" s="1" customFormat="1" ht="7" customHeight="1">
      <c r="B122" s="43"/>
      <c r="C122" s="44"/>
      <c r="D122" s="44"/>
      <c r="E122" s="44"/>
      <c r="F122" s="44"/>
      <c r="G122" s="44"/>
      <c r="H122" s="44"/>
      <c r="I122" s="44"/>
      <c r="J122" s="44"/>
      <c r="K122" s="44"/>
      <c r="L122" s="28"/>
    </row>
    <row r="126" spans="2:12" s="1" customFormat="1" ht="7" customHeight="1">
      <c r="B126" s="45"/>
      <c r="C126" s="46"/>
      <c r="D126" s="46"/>
      <c r="E126" s="46"/>
      <c r="F126" s="46"/>
      <c r="G126" s="46"/>
      <c r="H126" s="46"/>
      <c r="I126" s="46"/>
      <c r="J126" s="46"/>
      <c r="K126" s="46"/>
      <c r="L126" s="28"/>
    </row>
    <row r="127" spans="2:12" s="1" customFormat="1" ht="25" customHeight="1">
      <c r="B127" s="28"/>
      <c r="C127" s="17" t="s">
        <v>171</v>
      </c>
      <c r="L127" s="28"/>
    </row>
    <row r="128" spans="2:12" s="1" customFormat="1" ht="7" customHeight="1">
      <c r="B128" s="28"/>
      <c r="L128" s="28"/>
    </row>
    <row r="129" spans="2:63" s="1" customFormat="1" ht="12" customHeight="1">
      <c r="B129" s="28"/>
      <c r="C129" s="23" t="s">
        <v>14</v>
      </c>
      <c r="L129" s="28"/>
    </row>
    <row r="130" spans="2:63" s="1" customFormat="1" ht="16.5" customHeight="1">
      <c r="B130" s="28"/>
      <c r="E130" s="222" t="str">
        <f>E7</f>
        <v>Strelnica Štrky</v>
      </c>
      <c r="F130" s="223"/>
      <c r="G130" s="223"/>
      <c r="H130" s="223"/>
      <c r="L130" s="28"/>
    </row>
    <row r="131" spans="2:63" ht="12" customHeight="1">
      <c r="B131" s="16"/>
      <c r="C131" s="23" t="s">
        <v>134</v>
      </c>
      <c r="L131" s="16"/>
    </row>
    <row r="132" spans="2:63" s="1" customFormat="1" ht="16.5" customHeight="1">
      <c r="B132" s="28"/>
      <c r="E132" s="222" t="s">
        <v>135</v>
      </c>
      <c r="F132" s="221"/>
      <c r="G132" s="221"/>
      <c r="H132" s="221"/>
      <c r="L132" s="28"/>
    </row>
    <row r="133" spans="2:63" s="1" customFormat="1" ht="12" customHeight="1">
      <c r="B133" s="28"/>
      <c r="C133" s="23" t="s">
        <v>136</v>
      </c>
      <c r="L133" s="28"/>
    </row>
    <row r="134" spans="2:63" s="1" customFormat="1" ht="16.5" customHeight="1">
      <c r="B134" s="28"/>
      <c r="E134" s="178" t="str">
        <f>E11</f>
        <v>SO 05, 06 - Kombinovaná strelnica pre trap a skeet</v>
      </c>
      <c r="F134" s="221"/>
      <c r="G134" s="221"/>
      <c r="H134" s="221"/>
      <c r="L134" s="28"/>
    </row>
    <row r="135" spans="2:63" s="1" customFormat="1" ht="7" customHeight="1">
      <c r="B135" s="28"/>
      <c r="L135" s="28"/>
    </row>
    <row r="136" spans="2:63" s="1" customFormat="1" ht="12" customHeight="1">
      <c r="B136" s="28"/>
      <c r="C136" s="23" t="s">
        <v>18</v>
      </c>
      <c r="F136" s="21" t="str">
        <f>F14</f>
        <v>Trnava</v>
      </c>
      <c r="I136" s="23" t="s">
        <v>20</v>
      </c>
      <c r="J136" s="51">
        <f>IF(J14="","",J14)</f>
        <v>46034</v>
      </c>
      <c r="L136" s="28"/>
    </row>
    <row r="137" spans="2:63" s="1" customFormat="1" ht="7" customHeight="1">
      <c r="B137" s="28"/>
      <c r="L137" s="28"/>
    </row>
    <row r="138" spans="2:63" s="1" customFormat="1" ht="15.25" customHeight="1">
      <c r="B138" s="28"/>
      <c r="C138" s="23" t="s">
        <v>21</v>
      </c>
      <c r="F138" s="21" t="str">
        <f>E17</f>
        <v>Strelecké centrum Trnava o.z.</v>
      </c>
      <c r="I138" s="23" t="s">
        <v>26</v>
      </c>
      <c r="J138" s="26" t="str">
        <f>E23</f>
        <v>Ing. Gábor Csiba</v>
      </c>
      <c r="L138" s="28"/>
    </row>
    <row r="139" spans="2:63" s="1" customFormat="1" ht="15.25" customHeight="1">
      <c r="B139" s="28"/>
      <c r="C139" s="23" t="s">
        <v>24</v>
      </c>
      <c r="F139" s="21" t="str">
        <f>IF(E20="","",E20)</f>
        <v>Vyplň údaj</v>
      </c>
      <c r="I139" s="23" t="s">
        <v>28</v>
      </c>
      <c r="J139" s="26" t="str">
        <f>E26</f>
        <v xml:space="preserve"> </v>
      </c>
      <c r="L139" s="28"/>
    </row>
    <row r="140" spans="2:63" s="1" customFormat="1" ht="10.25" customHeight="1">
      <c r="B140" s="28"/>
      <c r="L140" s="28"/>
    </row>
    <row r="141" spans="2:63" s="10" customFormat="1" ht="29.25" customHeight="1">
      <c r="B141" s="118"/>
      <c r="C141" s="119" t="s">
        <v>172</v>
      </c>
      <c r="D141" s="120" t="s">
        <v>55</v>
      </c>
      <c r="E141" s="120" t="s">
        <v>51</v>
      </c>
      <c r="F141" s="120" t="s">
        <v>52</v>
      </c>
      <c r="G141" s="120" t="s">
        <v>173</v>
      </c>
      <c r="H141" s="120" t="s">
        <v>174</v>
      </c>
      <c r="I141" s="120" t="s">
        <v>175</v>
      </c>
      <c r="J141" s="121" t="s">
        <v>143</v>
      </c>
      <c r="K141" s="122" t="s">
        <v>176</v>
      </c>
      <c r="L141" s="118"/>
      <c r="M141" s="58" t="s">
        <v>1</v>
      </c>
      <c r="N141" s="59" t="s">
        <v>34</v>
      </c>
      <c r="O141" s="59" t="s">
        <v>177</v>
      </c>
      <c r="P141" s="59" t="s">
        <v>178</v>
      </c>
      <c r="Q141" s="59" t="s">
        <v>179</v>
      </c>
      <c r="R141" s="59" t="s">
        <v>180</v>
      </c>
      <c r="S141" s="59" t="s">
        <v>181</v>
      </c>
      <c r="T141" s="60" t="s">
        <v>182</v>
      </c>
    </row>
    <row r="142" spans="2:63" s="1" customFormat="1" ht="23" customHeight="1">
      <c r="B142" s="28"/>
      <c r="C142" s="63" t="s">
        <v>144</v>
      </c>
      <c r="J142" s="123">
        <f>BK142</f>
        <v>0</v>
      </c>
      <c r="L142" s="28"/>
      <c r="M142" s="61"/>
      <c r="N142" s="52"/>
      <c r="O142" s="52"/>
      <c r="P142" s="124">
        <f>P143+P263+P297+P303</f>
        <v>0</v>
      </c>
      <c r="Q142" s="52"/>
      <c r="R142" s="124">
        <f>R143+R263+R297+R303</f>
        <v>524.76973902240002</v>
      </c>
      <c r="S142" s="52"/>
      <c r="T142" s="125">
        <f>T143+T263+T297+T303</f>
        <v>243.01779999999999</v>
      </c>
      <c r="AT142" s="13" t="s">
        <v>69</v>
      </c>
      <c r="AU142" s="13" t="s">
        <v>145</v>
      </c>
      <c r="BK142" s="126">
        <f>BK143+BK263+BK297+BK303</f>
        <v>0</v>
      </c>
    </row>
    <row r="143" spans="2:63" s="11" customFormat="1" ht="26" customHeight="1">
      <c r="B143" s="127"/>
      <c r="D143" s="128" t="s">
        <v>69</v>
      </c>
      <c r="E143" s="129" t="s">
        <v>183</v>
      </c>
      <c r="F143" s="129" t="s">
        <v>184</v>
      </c>
      <c r="I143" s="130"/>
      <c r="J143" s="131">
        <f>BK143</f>
        <v>0</v>
      </c>
      <c r="L143" s="127"/>
      <c r="M143" s="132"/>
      <c r="P143" s="133">
        <f>P144+P169+P185+P190+P193+P200+P228+P260</f>
        <v>0</v>
      </c>
      <c r="R143" s="133">
        <f>R144+R169+R185+R190+R193+R200+R228+R260</f>
        <v>519.08959882240003</v>
      </c>
      <c r="T143" s="134">
        <f>T144+T169+T185+T190+T193+T200+T228+T260</f>
        <v>243.01779999999999</v>
      </c>
      <c r="AR143" s="128" t="s">
        <v>77</v>
      </c>
      <c r="AT143" s="135" t="s">
        <v>69</v>
      </c>
      <c r="AU143" s="135" t="s">
        <v>70</v>
      </c>
      <c r="AY143" s="128" t="s">
        <v>185</v>
      </c>
      <c r="BK143" s="136">
        <f>BK144+BK169+BK185+BK190+BK193+BK200+BK228+BK260</f>
        <v>0</v>
      </c>
    </row>
    <row r="144" spans="2:63" s="11" customFormat="1" ht="23" customHeight="1">
      <c r="B144" s="127"/>
      <c r="D144" s="128" t="s">
        <v>69</v>
      </c>
      <c r="E144" s="137" t="s">
        <v>77</v>
      </c>
      <c r="F144" s="137" t="s">
        <v>186</v>
      </c>
      <c r="I144" s="130"/>
      <c r="J144" s="138">
        <f>BK144</f>
        <v>0</v>
      </c>
      <c r="L144" s="127"/>
      <c r="M144" s="132"/>
      <c r="P144" s="133">
        <f>SUM(P145:P168)</f>
        <v>0</v>
      </c>
      <c r="R144" s="133">
        <f>SUM(R145:R168)</f>
        <v>85.8</v>
      </c>
      <c r="T144" s="134">
        <f>SUM(T145:T168)</f>
        <v>187.12699999999998</v>
      </c>
      <c r="AR144" s="128" t="s">
        <v>77</v>
      </c>
      <c r="AT144" s="135" t="s">
        <v>69</v>
      </c>
      <c r="AU144" s="135" t="s">
        <v>77</v>
      </c>
      <c r="AY144" s="128" t="s">
        <v>185</v>
      </c>
      <c r="BK144" s="136">
        <f>SUM(BK145:BK168)</f>
        <v>0</v>
      </c>
    </row>
    <row r="145" spans="2:65" s="1" customFormat="1" ht="33" customHeight="1">
      <c r="B145" s="139"/>
      <c r="C145" s="140" t="s">
        <v>77</v>
      </c>
      <c r="D145" s="140" t="s">
        <v>187</v>
      </c>
      <c r="E145" s="141" t="s">
        <v>1522</v>
      </c>
      <c r="F145" s="142" t="s">
        <v>1890</v>
      </c>
      <c r="G145" s="143" t="s">
        <v>190</v>
      </c>
      <c r="H145" s="144">
        <v>277.39999999999998</v>
      </c>
      <c r="I145" s="145"/>
      <c r="J145" s="146">
        <f t="shared" ref="J145:J168" si="0">ROUND(I145*H145,2)</f>
        <v>0</v>
      </c>
      <c r="K145" s="147"/>
      <c r="L145" s="28"/>
      <c r="M145" s="148" t="s">
        <v>1</v>
      </c>
      <c r="N145" s="149" t="s">
        <v>36</v>
      </c>
      <c r="P145" s="150">
        <f t="shared" ref="P145:P168" si="1">O145*H145</f>
        <v>0</v>
      </c>
      <c r="Q145" s="150">
        <v>0</v>
      </c>
      <c r="R145" s="150">
        <f t="shared" ref="R145:R168" si="2">Q145*H145</f>
        <v>0</v>
      </c>
      <c r="S145" s="150">
        <v>0.27</v>
      </c>
      <c r="T145" s="151">
        <f t="shared" ref="T145:T168" si="3">S145*H145</f>
        <v>74.897999999999996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 t="shared" ref="BE145:BE168" si="4">IF(N145="základná",J145,0)</f>
        <v>0</v>
      </c>
      <c r="BF145" s="153">
        <f t="shared" ref="BF145:BF168" si="5">IF(N145="znížená",J145,0)</f>
        <v>0</v>
      </c>
      <c r="BG145" s="153">
        <f t="shared" ref="BG145:BG168" si="6">IF(N145="zákl. prenesená",J145,0)</f>
        <v>0</v>
      </c>
      <c r="BH145" s="153">
        <f t="shared" ref="BH145:BH168" si="7">IF(N145="zníž. prenesená",J145,0)</f>
        <v>0</v>
      </c>
      <c r="BI145" s="153">
        <f t="shared" ref="BI145:BI168" si="8">IF(N145="nulová",J145,0)</f>
        <v>0</v>
      </c>
      <c r="BJ145" s="13" t="s">
        <v>83</v>
      </c>
      <c r="BK145" s="153">
        <f t="shared" ref="BK145:BK168" si="9">ROUND(I145*H145,2)</f>
        <v>0</v>
      </c>
      <c r="BL145" s="13" t="s">
        <v>191</v>
      </c>
      <c r="BM145" s="152" t="s">
        <v>1891</v>
      </c>
    </row>
    <row r="146" spans="2:65" s="1" customFormat="1" ht="24.25" customHeight="1">
      <c r="B146" s="139"/>
      <c r="C146" s="140" t="s">
        <v>83</v>
      </c>
      <c r="D146" s="140" t="s">
        <v>187</v>
      </c>
      <c r="E146" s="141" t="s">
        <v>1892</v>
      </c>
      <c r="F146" s="142" t="s">
        <v>1893</v>
      </c>
      <c r="G146" s="143" t="s">
        <v>190</v>
      </c>
      <c r="H146" s="144">
        <v>277.39999999999998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0.11</v>
      </c>
      <c r="T146" s="151">
        <f t="shared" si="3"/>
        <v>30.513999999999999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191</v>
      </c>
      <c r="BM146" s="152" t="s">
        <v>1894</v>
      </c>
    </row>
    <row r="147" spans="2:65" s="1" customFormat="1" ht="33" customHeight="1">
      <c r="B147" s="139"/>
      <c r="C147" s="140" t="s">
        <v>90</v>
      </c>
      <c r="D147" s="140" t="s">
        <v>187</v>
      </c>
      <c r="E147" s="141" t="s">
        <v>193</v>
      </c>
      <c r="F147" s="142" t="s">
        <v>194</v>
      </c>
      <c r="G147" s="143" t="s">
        <v>190</v>
      </c>
      <c r="H147" s="144">
        <v>277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0.29499999999999998</v>
      </c>
      <c r="T147" s="151">
        <f t="shared" si="3"/>
        <v>81.714999999999989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1895</v>
      </c>
    </row>
    <row r="148" spans="2:65" s="1" customFormat="1" ht="33" customHeight="1">
      <c r="B148" s="139"/>
      <c r="C148" s="140" t="s">
        <v>191</v>
      </c>
      <c r="D148" s="140" t="s">
        <v>187</v>
      </c>
      <c r="E148" s="141" t="s">
        <v>1896</v>
      </c>
      <c r="F148" s="142" t="s">
        <v>1897</v>
      </c>
      <c r="G148" s="143" t="s">
        <v>198</v>
      </c>
      <c r="H148" s="144">
        <v>41.463999999999999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1898</v>
      </c>
    </row>
    <row r="149" spans="2:65" s="1" customFormat="1" ht="24.25" customHeight="1">
      <c r="B149" s="139"/>
      <c r="C149" s="140" t="s">
        <v>203</v>
      </c>
      <c r="D149" s="140" t="s">
        <v>187</v>
      </c>
      <c r="E149" s="141" t="s">
        <v>1525</v>
      </c>
      <c r="F149" s="142" t="s">
        <v>1526</v>
      </c>
      <c r="G149" s="143" t="s">
        <v>198</v>
      </c>
      <c r="H149" s="144">
        <v>103.328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1899</v>
      </c>
    </row>
    <row r="150" spans="2:65" s="1" customFormat="1" ht="24.25" customHeight="1">
      <c r="B150" s="139"/>
      <c r="C150" s="140" t="s">
        <v>207</v>
      </c>
      <c r="D150" s="140" t="s">
        <v>187</v>
      </c>
      <c r="E150" s="141" t="s">
        <v>1528</v>
      </c>
      <c r="F150" s="142" t="s">
        <v>1529</v>
      </c>
      <c r="G150" s="143" t="s">
        <v>198</v>
      </c>
      <c r="H150" s="144">
        <v>34.442999999999998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1900</v>
      </c>
    </row>
    <row r="151" spans="2:65" s="1" customFormat="1" ht="16.5" customHeight="1">
      <c r="B151" s="139"/>
      <c r="C151" s="140" t="s">
        <v>211</v>
      </c>
      <c r="D151" s="140" t="s">
        <v>187</v>
      </c>
      <c r="E151" s="141" t="s">
        <v>837</v>
      </c>
      <c r="F151" s="142" t="s">
        <v>838</v>
      </c>
      <c r="G151" s="143" t="s">
        <v>198</v>
      </c>
      <c r="H151" s="144">
        <v>1.68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1901</v>
      </c>
    </row>
    <row r="152" spans="2:65" s="1" customFormat="1" ht="24.25" customHeight="1">
      <c r="B152" s="139"/>
      <c r="C152" s="140" t="s">
        <v>215</v>
      </c>
      <c r="D152" s="140" t="s">
        <v>187</v>
      </c>
      <c r="E152" s="141" t="s">
        <v>840</v>
      </c>
      <c r="F152" s="142" t="s">
        <v>841</v>
      </c>
      <c r="G152" s="143" t="s">
        <v>198</v>
      </c>
      <c r="H152" s="144">
        <v>729.2</v>
      </c>
      <c r="I152" s="145"/>
      <c r="J152" s="146">
        <f t="shared" si="0"/>
        <v>0</v>
      </c>
      <c r="K152" s="147"/>
      <c r="L152" s="28"/>
      <c r="M152" s="148" t="s">
        <v>1</v>
      </c>
      <c r="N152" s="149" t="s">
        <v>36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3" t="s">
        <v>83</v>
      </c>
      <c r="BK152" s="153">
        <f t="shared" si="9"/>
        <v>0</v>
      </c>
      <c r="BL152" s="13" t="s">
        <v>191</v>
      </c>
      <c r="BM152" s="152" t="s">
        <v>1902</v>
      </c>
    </row>
    <row r="153" spans="2:65" s="1" customFormat="1" ht="24.25" customHeight="1">
      <c r="B153" s="139"/>
      <c r="C153" s="140" t="s">
        <v>219</v>
      </c>
      <c r="D153" s="140" t="s">
        <v>187</v>
      </c>
      <c r="E153" s="141" t="s">
        <v>843</v>
      </c>
      <c r="F153" s="142" t="s">
        <v>844</v>
      </c>
      <c r="G153" s="143" t="s">
        <v>198</v>
      </c>
      <c r="H153" s="144">
        <v>291.68</v>
      </c>
      <c r="I153" s="145"/>
      <c r="J153" s="146">
        <f t="shared" si="0"/>
        <v>0</v>
      </c>
      <c r="K153" s="147"/>
      <c r="L153" s="28"/>
      <c r="M153" s="148" t="s">
        <v>1</v>
      </c>
      <c r="N153" s="149" t="s">
        <v>36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3" t="s">
        <v>83</v>
      </c>
      <c r="BK153" s="153">
        <f t="shared" si="9"/>
        <v>0</v>
      </c>
      <c r="BL153" s="13" t="s">
        <v>191</v>
      </c>
      <c r="BM153" s="152" t="s">
        <v>1903</v>
      </c>
    </row>
    <row r="154" spans="2:65" s="1" customFormat="1" ht="16.5" customHeight="1">
      <c r="B154" s="139"/>
      <c r="C154" s="140" t="s">
        <v>225</v>
      </c>
      <c r="D154" s="140" t="s">
        <v>187</v>
      </c>
      <c r="E154" s="141" t="s">
        <v>1538</v>
      </c>
      <c r="F154" s="142" t="s">
        <v>1539</v>
      </c>
      <c r="G154" s="143" t="s">
        <v>198</v>
      </c>
      <c r="H154" s="144">
        <v>31.68</v>
      </c>
      <c r="I154" s="145"/>
      <c r="J154" s="146">
        <f t="shared" si="0"/>
        <v>0</v>
      </c>
      <c r="K154" s="147"/>
      <c r="L154" s="28"/>
      <c r="M154" s="148" t="s">
        <v>1</v>
      </c>
      <c r="N154" s="149" t="s">
        <v>36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3" t="s">
        <v>83</v>
      </c>
      <c r="BK154" s="153">
        <f t="shared" si="9"/>
        <v>0</v>
      </c>
      <c r="BL154" s="13" t="s">
        <v>191</v>
      </c>
      <c r="BM154" s="152" t="s">
        <v>1904</v>
      </c>
    </row>
    <row r="155" spans="2:65" s="1" customFormat="1" ht="38" customHeight="1">
      <c r="B155" s="139"/>
      <c r="C155" s="140" t="s">
        <v>230</v>
      </c>
      <c r="D155" s="140" t="s">
        <v>187</v>
      </c>
      <c r="E155" s="141" t="s">
        <v>855</v>
      </c>
      <c r="F155" s="142" t="s">
        <v>856</v>
      </c>
      <c r="G155" s="143" t="s">
        <v>198</v>
      </c>
      <c r="H155" s="144">
        <v>12.672000000000001</v>
      </c>
      <c r="I155" s="145"/>
      <c r="J155" s="146">
        <f t="shared" si="0"/>
        <v>0</v>
      </c>
      <c r="K155" s="147"/>
      <c r="L155" s="28"/>
      <c r="M155" s="148" t="s">
        <v>1</v>
      </c>
      <c r="N155" s="149" t="s">
        <v>36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3" t="s">
        <v>83</v>
      </c>
      <c r="BK155" s="153">
        <f t="shared" si="9"/>
        <v>0</v>
      </c>
      <c r="BL155" s="13" t="s">
        <v>191</v>
      </c>
      <c r="BM155" s="152" t="s">
        <v>1905</v>
      </c>
    </row>
    <row r="156" spans="2:65" s="1" customFormat="1" ht="33" customHeight="1">
      <c r="B156" s="139"/>
      <c r="C156" s="140" t="s">
        <v>234</v>
      </c>
      <c r="D156" s="140" t="s">
        <v>187</v>
      </c>
      <c r="E156" s="141" t="s">
        <v>204</v>
      </c>
      <c r="F156" s="142" t="s">
        <v>205</v>
      </c>
      <c r="G156" s="143" t="s">
        <v>198</v>
      </c>
      <c r="H156" s="144">
        <v>1245.492</v>
      </c>
      <c r="I156" s="145"/>
      <c r="J156" s="146">
        <f t="shared" si="0"/>
        <v>0</v>
      </c>
      <c r="K156" s="147"/>
      <c r="L156" s="28"/>
      <c r="M156" s="148" t="s">
        <v>1</v>
      </c>
      <c r="N156" s="149" t="s">
        <v>36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191</v>
      </c>
      <c r="AT156" s="152" t="s">
        <v>187</v>
      </c>
      <c r="AU156" s="152" t="s">
        <v>83</v>
      </c>
      <c r="AY156" s="13" t="s">
        <v>185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3" t="s">
        <v>83</v>
      </c>
      <c r="BK156" s="153">
        <f t="shared" si="9"/>
        <v>0</v>
      </c>
      <c r="BL156" s="13" t="s">
        <v>191</v>
      </c>
      <c r="BM156" s="152" t="s">
        <v>1906</v>
      </c>
    </row>
    <row r="157" spans="2:65" s="1" customFormat="1" ht="33" customHeight="1">
      <c r="B157" s="139"/>
      <c r="C157" s="140" t="s">
        <v>238</v>
      </c>
      <c r="D157" s="140" t="s">
        <v>187</v>
      </c>
      <c r="E157" s="141" t="s">
        <v>1907</v>
      </c>
      <c r="F157" s="142" t="s">
        <v>1908</v>
      </c>
      <c r="G157" s="143" t="s">
        <v>198</v>
      </c>
      <c r="H157" s="144">
        <v>41.61</v>
      </c>
      <c r="I157" s="145"/>
      <c r="J157" s="146">
        <f t="shared" si="0"/>
        <v>0</v>
      </c>
      <c r="K157" s="147"/>
      <c r="L157" s="28"/>
      <c r="M157" s="148" t="s">
        <v>1</v>
      </c>
      <c r="N157" s="149" t="s">
        <v>36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191</v>
      </c>
      <c r="AT157" s="152" t="s">
        <v>187</v>
      </c>
      <c r="AU157" s="152" t="s">
        <v>83</v>
      </c>
      <c r="AY157" s="13" t="s">
        <v>185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3" t="s">
        <v>83</v>
      </c>
      <c r="BK157" s="153">
        <f t="shared" si="9"/>
        <v>0</v>
      </c>
      <c r="BL157" s="13" t="s">
        <v>191</v>
      </c>
      <c r="BM157" s="152" t="s">
        <v>1909</v>
      </c>
    </row>
    <row r="158" spans="2:65" s="1" customFormat="1" ht="38" customHeight="1">
      <c r="B158" s="139"/>
      <c r="C158" s="140" t="s">
        <v>244</v>
      </c>
      <c r="D158" s="140" t="s">
        <v>187</v>
      </c>
      <c r="E158" s="141" t="s">
        <v>1910</v>
      </c>
      <c r="F158" s="142" t="s">
        <v>1911</v>
      </c>
      <c r="G158" s="143" t="s">
        <v>198</v>
      </c>
      <c r="H158" s="144">
        <v>416</v>
      </c>
      <c r="I158" s="145"/>
      <c r="J158" s="146">
        <f t="shared" si="0"/>
        <v>0</v>
      </c>
      <c r="K158" s="147"/>
      <c r="L158" s="28"/>
      <c r="M158" s="148" t="s">
        <v>1</v>
      </c>
      <c r="N158" s="149" t="s">
        <v>36</v>
      </c>
      <c r="P158" s="150">
        <f t="shared" si="1"/>
        <v>0</v>
      </c>
      <c r="Q158" s="150">
        <v>0</v>
      </c>
      <c r="R158" s="150">
        <f t="shared" si="2"/>
        <v>0</v>
      </c>
      <c r="S158" s="150">
        <v>0</v>
      </c>
      <c r="T158" s="151">
        <f t="shared" si="3"/>
        <v>0</v>
      </c>
      <c r="AR158" s="152" t="s">
        <v>191</v>
      </c>
      <c r="AT158" s="152" t="s">
        <v>187</v>
      </c>
      <c r="AU158" s="152" t="s">
        <v>83</v>
      </c>
      <c r="AY158" s="13" t="s">
        <v>185</v>
      </c>
      <c r="BE158" s="153">
        <f t="shared" si="4"/>
        <v>0</v>
      </c>
      <c r="BF158" s="153">
        <f t="shared" si="5"/>
        <v>0</v>
      </c>
      <c r="BG158" s="153">
        <f t="shared" si="6"/>
        <v>0</v>
      </c>
      <c r="BH158" s="153">
        <f t="shared" si="7"/>
        <v>0</v>
      </c>
      <c r="BI158" s="153">
        <f t="shared" si="8"/>
        <v>0</v>
      </c>
      <c r="BJ158" s="13" t="s">
        <v>83</v>
      </c>
      <c r="BK158" s="153">
        <f t="shared" si="9"/>
        <v>0</v>
      </c>
      <c r="BL158" s="13" t="s">
        <v>191</v>
      </c>
      <c r="BM158" s="152" t="s">
        <v>1912</v>
      </c>
    </row>
    <row r="159" spans="2:65" s="1" customFormat="1" ht="16.5" customHeight="1">
      <c r="B159" s="139"/>
      <c r="C159" s="140" t="s">
        <v>248</v>
      </c>
      <c r="D159" s="140" t="s">
        <v>187</v>
      </c>
      <c r="E159" s="141" t="s">
        <v>208</v>
      </c>
      <c r="F159" s="142" t="s">
        <v>1913</v>
      </c>
      <c r="G159" s="143" t="s">
        <v>198</v>
      </c>
      <c r="H159" s="144">
        <v>339.82</v>
      </c>
      <c r="I159" s="145"/>
      <c r="J159" s="146">
        <f t="shared" si="0"/>
        <v>0</v>
      </c>
      <c r="K159" s="147"/>
      <c r="L159" s="28"/>
      <c r="M159" s="148" t="s">
        <v>1</v>
      </c>
      <c r="N159" s="149" t="s">
        <v>36</v>
      </c>
      <c r="P159" s="150">
        <f t="shared" si="1"/>
        <v>0</v>
      </c>
      <c r="Q159" s="150">
        <v>0</v>
      </c>
      <c r="R159" s="150">
        <f t="shared" si="2"/>
        <v>0</v>
      </c>
      <c r="S159" s="150">
        <v>0</v>
      </c>
      <c r="T159" s="151">
        <f t="shared" si="3"/>
        <v>0</v>
      </c>
      <c r="AR159" s="152" t="s">
        <v>191</v>
      </c>
      <c r="AT159" s="152" t="s">
        <v>187</v>
      </c>
      <c r="AU159" s="152" t="s">
        <v>83</v>
      </c>
      <c r="AY159" s="13" t="s">
        <v>185</v>
      </c>
      <c r="BE159" s="153">
        <f t="shared" si="4"/>
        <v>0</v>
      </c>
      <c r="BF159" s="153">
        <f t="shared" si="5"/>
        <v>0</v>
      </c>
      <c r="BG159" s="153">
        <f t="shared" si="6"/>
        <v>0</v>
      </c>
      <c r="BH159" s="153">
        <f t="shared" si="7"/>
        <v>0</v>
      </c>
      <c r="BI159" s="153">
        <f t="shared" si="8"/>
        <v>0</v>
      </c>
      <c r="BJ159" s="13" t="s">
        <v>83</v>
      </c>
      <c r="BK159" s="153">
        <f t="shared" si="9"/>
        <v>0</v>
      </c>
      <c r="BL159" s="13" t="s">
        <v>191</v>
      </c>
      <c r="BM159" s="152" t="s">
        <v>1914</v>
      </c>
    </row>
    <row r="160" spans="2:65" s="1" customFormat="1" ht="16.5" customHeight="1">
      <c r="B160" s="139"/>
      <c r="C160" s="140" t="s">
        <v>252</v>
      </c>
      <c r="D160" s="140" t="s">
        <v>187</v>
      </c>
      <c r="E160" s="141" t="s">
        <v>212</v>
      </c>
      <c r="F160" s="142" t="s">
        <v>1915</v>
      </c>
      <c r="G160" s="143" t="s">
        <v>198</v>
      </c>
      <c r="H160" s="144">
        <v>905.67200000000003</v>
      </c>
      <c r="I160" s="145"/>
      <c r="J160" s="146">
        <f t="shared" si="0"/>
        <v>0</v>
      </c>
      <c r="K160" s="147"/>
      <c r="L160" s="28"/>
      <c r="M160" s="148" t="s">
        <v>1</v>
      </c>
      <c r="N160" s="149" t="s">
        <v>36</v>
      </c>
      <c r="P160" s="150">
        <f t="shared" si="1"/>
        <v>0</v>
      </c>
      <c r="Q160" s="150">
        <v>0</v>
      </c>
      <c r="R160" s="150">
        <f t="shared" si="2"/>
        <v>0</v>
      </c>
      <c r="S160" s="150">
        <v>0</v>
      </c>
      <c r="T160" s="151">
        <f t="shared" si="3"/>
        <v>0</v>
      </c>
      <c r="AR160" s="152" t="s">
        <v>191</v>
      </c>
      <c r="AT160" s="152" t="s">
        <v>187</v>
      </c>
      <c r="AU160" s="152" t="s">
        <v>83</v>
      </c>
      <c r="AY160" s="13" t="s">
        <v>185</v>
      </c>
      <c r="BE160" s="153">
        <f t="shared" si="4"/>
        <v>0</v>
      </c>
      <c r="BF160" s="153">
        <f t="shared" si="5"/>
        <v>0</v>
      </c>
      <c r="BG160" s="153">
        <f t="shared" si="6"/>
        <v>0</v>
      </c>
      <c r="BH160" s="153">
        <f t="shared" si="7"/>
        <v>0</v>
      </c>
      <c r="BI160" s="153">
        <f t="shared" si="8"/>
        <v>0</v>
      </c>
      <c r="BJ160" s="13" t="s">
        <v>83</v>
      </c>
      <c r="BK160" s="153">
        <f t="shared" si="9"/>
        <v>0</v>
      </c>
      <c r="BL160" s="13" t="s">
        <v>191</v>
      </c>
      <c r="BM160" s="152" t="s">
        <v>1916</v>
      </c>
    </row>
    <row r="161" spans="2:65" s="1" customFormat="1" ht="16.5" customHeight="1">
      <c r="B161" s="139"/>
      <c r="C161" s="140" t="s">
        <v>257</v>
      </c>
      <c r="D161" s="140" t="s">
        <v>187</v>
      </c>
      <c r="E161" s="141" t="s">
        <v>1917</v>
      </c>
      <c r="F161" s="142" t="s">
        <v>1918</v>
      </c>
      <c r="G161" s="143" t="s">
        <v>198</v>
      </c>
      <c r="H161" s="144">
        <v>41.6</v>
      </c>
      <c r="I161" s="145"/>
      <c r="J161" s="146">
        <f t="shared" si="0"/>
        <v>0</v>
      </c>
      <c r="K161" s="147"/>
      <c r="L161" s="28"/>
      <c r="M161" s="148" t="s">
        <v>1</v>
      </c>
      <c r="N161" s="149" t="s">
        <v>36</v>
      </c>
      <c r="P161" s="150">
        <f t="shared" si="1"/>
        <v>0</v>
      </c>
      <c r="Q161" s="150">
        <v>0</v>
      </c>
      <c r="R161" s="150">
        <f t="shared" si="2"/>
        <v>0</v>
      </c>
      <c r="S161" s="150">
        <v>0</v>
      </c>
      <c r="T161" s="151">
        <f t="shared" si="3"/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 t="shared" si="4"/>
        <v>0</v>
      </c>
      <c r="BF161" s="153">
        <f t="shared" si="5"/>
        <v>0</v>
      </c>
      <c r="BG161" s="153">
        <f t="shared" si="6"/>
        <v>0</v>
      </c>
      <c r="BH161" s="153">
        <f t="shared" si="7"/>
        <v>0</v>
      </c>
      <c r="BI161" s="153">
        <f t="shared" si="8"/>
        <v>0</v>
      </c>
      <c r="BJ161" s="13" t="s">
        <v>83</v>
      </c>
      <c r="BK161" s="153">
        <f t="shared" si="9"/>
        <v>0</v>
      </c>
      <c r="BL161" s="13" t="s">
        <v>191</v>
      </c>
      <c r="BM161" s="152" t="s">
        <v>1919</v>
      </c>
    </row>
    <row r="162" spans="2:65" s="1" customFormat="1" ht="24.25" customHeight="1">
      <c r="B162" s="139"/>
      <c r="C162" s="140" t="s">
        <v>261</v>
      </c>
      <c r="D162" s="140" t="s">
        <v>187</v>
      </c>
      <c r="E162" s="141" t="s">
        <v>1920</v>
      </c>
      <c r="F162" s="142" t="s">
        <v>1921</v>
      </c>
      <c r="G162" s="143" t="s">
        <v>223</v>
      </c>
      <c r="H162" s="144">
        <v>78.623999999999995</v>
      </c>
      <c r="I162" s="145"/>
      <c r="J162" s="146">
        <f t="shared" si="0"/>
        <v>0</v>
      </c>
      <c r="K162" s="147"/>
      <c r="L162" s="28"/>
      <c r="M162" s="148" t="s">
        <v>1</v>
      </c>
      <c r="N162" s="149" t="s">
        <v>36</v>
      </c>
      <c r="P162" s="150">
        <f t="shared" si="1"/>
        <v>0</v>
      </c>
      <c r="Q162" s="150">
        <v>0</v>
      </c>
      <c r="R162" s="150">
        <f t="shared" si="2"/>
        <v>0</v>
      </c>
      <c r="S162" s="150">
        <v>0</v>
      </c>
      <c r="T162" s="151">
        <f t="shared" si="3"/>
        <v>0</v>
      </c>
      <c r="AR162" s="152" t="s">
        <v>191</v>
      </c>
      <c r="AT162" s="152" t="s">
        <v>187</v>
      </c>
      <c r="AU162" s="152" t="s">
        <v>83</v>
      </c>
      <c r="AY162" s="13" t="s">
        <v>185</v>
      </c>
      <c r="BE162" s="153">
        <f t="shared" si="4"/>
        <v>0</v>
      </c>
      <c r="BF162" s="153">
        <f t="shared" si="5"/>
        <v>0</v>
      </c>
      <c r="BG162" s="153">
        <f t="shared" si="6"/>
        <v>0</v>
      </c>
      <c r="BH162" s="153">
        <f t="shared" si="7"/>
        <v>0</v>
      </c>
      <c r="BI162" s="153">
        <f t="shared" si="8"/>
        <v>0</v>
      </c>
      <c r="BJ162" s="13" t="s">
        <v>83</v>
      </c>
      <c r="BK162" s="153">
        <f t="shared" si="9"/>
        <v>0</v>
      </c>
      <c r="BL162" s="13" t="s">
        <v>191</v>
      </c>
      <c r="BM162" s="152" t="s">
        <v>1922</v>
      </c>
    </row>
    <row r="163" spans="2:65" s="1" customFormat="1" ht="24.25" customHeight="1">
      <c r="B163" s="139"/>
      <c r="C163" s="140" t="s">
        <v>265</v>
      </c>
      <c r="D163" s="140" t="s">
        <v>187</v>
      </c>
      <c r="E163" s="141" t="s">
        <v>1923</v>
      </c>
      <c r="F163" s="142" t="s">
        <v>1924</v>
      </c>
      <c r="G163" s="143" t="s">
        <v>198</v>
      </c>
      <c r="H163" s="144">
        <v>36</v>
      </c>
      <c r="I163" s="145"/>
      <c r="J163" s="146">
        <f t="shared" si="0"/>
        <v>0</v>
      </c>
      <c r="K163" s="147"/>
      <c r="L163" s="28"/>
      <c r="M163" s="148" t="s">
        <v>1</v>
      </c>
      <c r="N163" s="149" t="s">
        <v>36</v>
      </c>
      <c r="P163" s="150">
        <f t="shared" si="1"/>
        <v>0</v>
      </c>
      <c r="Q163" s="150">
        <v>0</v>
      </c>
      <c r="R163" s="150">
        <f t="shared" si="2"/>
        <v>0</v>
      </c>
      <c r="S163" s="150">
        <v>0</v>
      </c>
      <c r="T163" s="151">
        <f t="shared" si="3"/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si="4"/>
        <v>0</v>
      </c>
      <c r="BF163" s="153">
        <f t="shared" si="5"/>
        <v>0</v>
      </c>
      <c r="BG163" s="153">
        <f t="shared" si="6"/>
        <v>0</v>
      </c>
      <c r="BH163" s="153">
        <f t="shared" si="7"/>
        <v>0</v>
      </c>
      <c r="BI163" s="153">
        <f t="shared" si="8"/>
        <v>0</v>
      </c>
      <c r="BJ163" s="13" t="s">
        <v>83</v>
      </c>
      <c r="BK163" s="153">
        <f t="shared" si="9"/>
        <v>0</v>
      </c>
      <c r="BL163" s="13" t="s">
        <v>191</v>
      </c>
      <c r="BM163" s="152" t="s">
        <v>1925</v>
      </c>
    </row>
    <row r="164" spans="2:65" s="1" customFormat="1" ht="24.25" customHeight="1">
      <c r="B164" s="139"/>
      <c r="C164" s="140" t="s">
        <v>269</v>
      </c>
      <c r="D164" s="140" t="s">
        <v>187</v>
      </c>
      <c r="E164" s="141" t="s">
        <v>1926</v>
      </c>
      <c r="F164" s="142" t="s">
        <v>1927</v>
      </c>
      <c r="G164" s="143" t="s">
        <v>198</v>
      </c>
      <c r="H164" s="144">
        <v>339.82</v>
      </c>
      <c r="I164" s="145"/>
      <c r="J164" s="146">
        <f t="shared" si="0"/>
        <v>0</v>
      </c>
      <c r="K164" s="147"/>
      <c r="L164" s="28"/>
      <c r="M164" s="148" t="s">
        <v>1</v>
      </c>
      <c r="N164" s="149" t="s">
        <v>36</v>
      </c>
      <c r="P164" s="150">
        <f t="shared" si="1"/>
        <v>0</v>
      </c>
      <c r="Q164" s="150">
        <v>0</v>
      </c>
      <c r="R164" s="150">
        <f t="shared" si="2"/>
        <v>0</v>
      </c>
      <c r="S164" s="150">
        <v>0</v>
      </c>
      <c r="T164" s="151">
        <f t="shared" si="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4"/>
        <v>0</v>
      </c>
      <c r="BF164" s="153">
        <f t="shared" si="5"/>
        <v>0</v>
      </c>
      <c r="BG164" s="153">
        <f t="shared" si="6"/>
        <v>0</v>
      </c>
      <c r="BH164" s="153">
        <f t="shared" si="7"/>
        <v>0</v>
      </c>
      <c r="BI164" s="153">
        <f t="shared" si="8"/>
        <v>0</v>
      </c>
      <c r="BJ164" s="13" t="s">
        <v>83</v>
      </c>
      <c r="BK164" s="153">
        <f t="shared" si="9"/>
        <v>0</v>
      </c>
      <c r="BL164" s="13" t="s">
        <v>191</v>
      </c>
      <c r="BM164" s="152" t="s">
        <v>1928</v>
      </c>
    </row>
    <row r="165" spans="2:65" s="1" customFormat="1" ht="24.25" customHeight="1">
      <c r="B165" s="139"/>
      <c r="C165" s="140" t="s">
        <v>273</v>
      </c>
      <c r="D165" s="140" t="s">
        <v>187</v>
      </c>
      <c r="E165" s="141" t="s">
        <v>1929</v>
      </c>
      <c r="F165" s="142" t="s">
        <v>1930</v>
      </c>
      <c r="G165" s="143" t="s">
        <v>190</v>
      </c>
      <c r="H165" s="144">
        <v>62</v>
      </c>
      <c r="I165" s="145"/>
      <c r="J165" s="146">
        <f t="shared" si="0"/>
        <v>0</v>
      </c>
      <c r="K165" s="147"/>
      <c r="L165" s="28"/>
      <c r="M165" s="148" t="s">
        <v>1</v>
      </c>
      <c r="N165" s="149" t="s">
        <v>36</v>
      </c>
      <c r="P165" s="150">
        <f t="shared" si="1"/>
        <v>0</v>
      </c>
      <c r="Q165" s="150">
        <v>0</v>
      </c>
      <c r="R165" s="150">
        <f t="shared" si="2"/>
        <v>0</v>
      </c>
      <c r="S165" s="150">
        <v>0</v>
      </c>
      <c r="T165" s="151">
        <f t="shared" si="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4"/>
        <v>0</v>
      </c>
      <c r="BF165" s="153">
        <f t="shared" si="5"/>
        <v>0</v>
      </c>
      <c r="BG165" s="153">
        <f t="shared" si="6"/>
        <v>0</v>
      </c>
      <c r="BH165" s="153">
        <f t="shared" si="7"/>
        <v>0</v>
      </c>
      <c r="BI165" s="153">
        <f t="shared" si="8"/>
        <v>0</v>
      </c>
      <c r="BJ165" s="13" t="s">
        <v>83</v>
      </c>
      <c r="BK165" s="153">
        <f t="shared" si="9"/>
        <v>0</v>
      </c>
      <c r="BL165" s="13" t="s">
        <v>191</v>
      </c>
      <c r="BM165" s="152" t="s">
        <v>1931</v>
      </c>
    </row>
    <row r="166" spans="2:65" s="1" customFormat="1" ht="21.75" customHeight="1">
      <c r="B166" s="139"/>
      <c r="C166" s="140" t="s">
        <v>277</v>
      </c>
      <c r="D166" s="140" t="s">
        <v>187</v>
      </c>
      <c r="E166" s="141" t="s">
        <v>226</v>
      </c>
      <c r="F166" s="142" t="s">
        <v>227</v>
      </c>
      <c r="G166" s="143" t="s">
        <v>190</v>
      </c>
      <c r="H166" s="144">
        <v>722.6</v>
      </c>
      <c r="I166" s="145"/>
      <c r="J166" s="146">
        <f t="shared" si="0"/>
        <v>0</v>
      </c>
      <c r="K166" s="147"/>
      <c r="L166" s="28"/>
      <c r="M166" s="148" t="s">
        <v>1</v>
      </c>
      <c r="N166" s="149" t="s">
        <v>36</v>
      </c>
      <c r="P166" s="150">
        <f t="shared" si="1"/>
        <v>0</v>
      </c>
      <c r="Q166" s="150">
        <v>0</v>
      </c>
      <c r="R166" s="150">
        <f t="shared" si="2"/>
        <v>0</v>
      </c>
      <c r="S166" s="150">
        <v>0</v>
      </c>
      <c r="T166" s="151">
        <f t="shared" si="3"/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si="4"/>
        <v>0</v>
      </c>
      <c r="BF166" s="153">
        <f t="shared" si="5"/>
        <v>0</v>
      </c>
      <c r="BG166" s="153">
        <f t="shared" si="6"/>
        <v>0</v>
      </c>
      <c r="BH166" s="153">
        <f t="shared" si="7"/>
        <v>0</v>
      </c>
      <c r="BI166" s="153">
        <f t="shared" si="8"/>
        <v>0</v>
      </c>
      <c r="BJ166" s="13" t="s">
        <v>83</v>
      </c>
      <c r="BK166" s="153">
        <f t="shared" si="9"/>
        <v>0</v>
      </c>
      <c r="BL166" s="13" t="s">
        <v>191</v>
      </c>
      <c r="BM166" s="152" t="s">
        <v>1932</v>
      </c>
    </row>
    <row r="167" spans="2:65" s="1" customFormat="1" ht="24.25" customHeight="1">
      <c r="B167" s="139"/>
      <c r="C167" s="140" t="s">
        <v>7</v>
      </c>
      <c r="D167" s="140" t="s">
        <v>187</v>
      </c>
      <c r="E167" s="141" t="s">
        <v>216</v>
      </c>
      <c r="F167" s="142" t="s">
        <v>1933</v>
      </c>
      <c r="G167" s="143" t="s">
        <v>198</v>
      </c>
      <c r="H167" s="144">
        <v>145.054</v>
      </c>
      <c r="I167" s="145"/>
      <c r="J167" s="146">
        <f t="shared" si="0"/>
        <v>0</v>
      </c>
      <c r="K167" s="147"/>
      <c r="L167" s="28"/>
      <c r="M167" s="148" t="s">
        <v>1</v>
      </c>
      <c r="N167" s="149" t="s">
        <v>36</v>
      </c>
      <c r="P167" s="150">
        <f t="shared" si="1"/>
        <v>0</v>
      </c>
      <c r="Q167" s="150">
        <v>0</v>
      </c>
      <c r="R167" s="150">
        <f t="shared" si="2"/>
        <v>0</v>
      </c>
      <c r="S167" s="150">
        <v>0</v>
      </c>
      <c r="T167" s="151">
        <f t="shared" si="3"/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 t="shared" si="4"/>
        <v>0</v>
      </c>
      <c r="BF167" s="153">
        <f t="shared" si="5"/>
        <v>0</v>
      </c>
      <c r="BG167" s="153">
        <f t="shared" si="6"/>
        <v>0</v>
      </c>
      <c r="BH167" s="153">
        <f t="shared" si="7"/>
        <v>0</v>
      </c>
      <c r="BI167" s="153">
        <f t="shared" si="8"/>
        <v>0</v>
      </c>
      <c r="BJ167" s="13" t="s">
        <v>83</v>
      </c>
      <c r="BK167" s="153">
        <f t="shared" si="9"/>
        <v>0</v>
      </c>
      <c r="BL167" s="13" t="s">
        <v>191</v>
      </c>
      <c r="BM167" s="152" t="s">
        <v>1934</v>
      </c>
    </row>
    <row r="168" spans="2:65" s="1" customFormat="1" ht="16.5" customHeight="1">
      <c r="B168" s="139"/>
      <c r="C168" s="154" t="s">
        <v>285</v>
      </c>
      <c r="D168" s="154" t="s">
        <v>220</v>
      </c>
      <c r="E168" s="155" t="s">
        <v>221</v>
      </c>
      <c r="F168" s="156" t="s">
        <v>222</v>
      </c>
      <c r="G168" s="157" t="s">
        <v>223</v>
      </c>
      <c r="H168" s="158">
        <v>85.8</v>
      </c>
      <c r="I168" s="159"/>
      <c r="J168" s="160">
        <f t="shared" si="0"/>
        <v>0</v>
      </c>
      <c r="K168" s="161"/>
      <c r="L168" s="162"/>
      <c r="M168" s="163" t="s">
        <v>1</v>
      </c>
      <c r="N168" s="164" t="s">
        <v>36</v>
      </c>
      <c r="P168" s="150">
        <f t="shared" si="1"/>
        <v>0</v>
      </c>
      <c r="Q168" s="150">
        <v>1</v>
      </c>
      <c r="R168" s="150">
        <f t="shared" si="2"/>
        <v>85.8</v>
      </c>
      <c r="S168" s="150">
        <v>0</v>
      </c>
      <c r="T168" s="151">
        <f t="shared" si="3"/>
        <v>0</v>
      </c>
      <c r="AR168" s="152" t="s">
        <v>215</v>
      </c>
      <c r="AT168" s="152" t="s">
        <v>220</v>
      </c>
      <c r="AU168" s="152" t="s">
        <v>83</v>
      </c>
      <c r="AY168" s="13" t="s">
        <v>185</v>
      </c>
      <c r="BE168" s="153">
        <f t="shared" si="4"/>
        <v>0</v>
      </c>
      <c r="BF168" s="153">
        <f t="shared" si="5"/>
        <v>0</v>
      </c>
      <c r="BG168" s="153">
        <f t="shared" si="6"/>
        <v>0</v>
      </c>
      <c r="BH168" s="153">
        <f t="shared" si="7"/>
        <v>0</v>
      </c>
      <c r="BI168" s="153">
        <f t="shared" si="8"/>
        <v>0</v>
      </c>
      <c r="BJ168" s="13" t="s">
        <v>83</v>
      </c>
      <c r="BK168" s="153">
        <f t="shared" si="9"/>
        <v>0</v>
      </c>
      <c r="BL168" s="13" t="s">
        <v>191</v>
      </c>
      <c r="BM168" s="152" t="s">
        <v>1935</v>
      </c>
    </row>
    <row r="169" spans="2:65" s="11" customFormat="1" ht="23" customHeight="1">
      <c r="B169" s="127"/>
      <c r="D169" s="128" t="s">
        <v>69</v>
      </c>
      <c r="E169" s="137" t="s">
        <v>83</v>
      </c>
      <c r="F169" s="137" t="s">
        <v>229</v>
      </c>
      <c r="I169" s="130"/>
      <c r="J169" s="138">
        <f>BK169</f>
        <v>0</v>
      </c>
      <c r="L169" s="127"/>
      <c r="M169" s="132"/>
      <c r="P169" s="133">
        <f>SUM(P170:P184)</f>
        <v>0</v>
      </c>
      <c r="R169" s="133">
        <f>SUM(R170:R184)</f>
        <v>48.736544360000003</v>
      </c>
      <c r="T169" s="134">
        <f>SUM(T170:T184)</f>
        <v>0</v>
      </c>
      <c r="AR169" s="128" t="s">
        <v>77</v>
      </c>
      <c r="AT169" s="135" t="s">
        <v>69</v>
      </c>
      <c r="AU169" s="135" t="s">
        <v>77</v>
      </c>
      <c r="AY169" s="128" t="s">
        <v>185</v>
      </c>
      <c r="BK169" s="136">
        <f>SUM(BK170:BK184)</f>
        <v>0</v>
      </c>
    </row>
    <row r="170" spans="2:65" s="1" customFormat="1" ht="33" customHeight="1">
      <c r="B170" s="139"/>
      <c r="C170" s="140" t="s">
        <v>290</v>
      </c>
      <c r="D170" s="140" t="s">
        <v>187</v>
      </c>
      <c r="E170" s="141" t="s">
        <v>231</v>
      </c>
      <c r="F170" s="142" t="s">
        <v>232</v>
      </c>
      <c r="G170" s="143" t="s">
        <v>190</v>
      </c>
      <c r="H170" s="144">
        <v>116.6</v>
      </c>
      <c r="I170" s="145"/>
      <c r="J170" s="146">
        <f t="shared" ref="J170:J184" si="10">ROUND(I170*H170,2)</f>
        <v>0</v>
      </c>
      <c r="K170" s="147"/>
      <c r="L170" s="28"/>
      <c r="M170" s="148" t="s">
        <v>1</v>
      </c>
      <c r="N170" s="149" t="s">
        <v>36</v>
      </c>
      <c r="P170" s="150">
        <f t="shared" ref="P170:P184" si="11">O170*H170</f>
        <v>0</v>
      </c>
      <c r="Q170" s="150">
        <v>3.5E-4</v>
      </c>
      <c r="R170" s="150">
        <f t="shared" ref="R170:R184" si="12">Q170*H170</f>
        <v>4.0809999999999999E-2</v>
      </c>
      <c r="S170" s="150">
        <v>0</v>
      </c>
      <c r="T170" s="151">
        <f t="shared" ref="T170:T184" si="13">S170*H170</f>
        <v>0</v>
      </c>
      <c r="AR170" s="152" t="s">
        <v>191</v>
      </c>
      <c r="AT170" s="152" t="s">
        <v>187</v>
      </c>
      <c r="AU170" s="152" t="s">
        <v>83</v>
      </c>
      <c r="AY170" s="13" t="s">
        <v>185</v>
      </c>
      <c r="BE170" s="153">
        <f t="shared" ref="BE170:BE184" si="14">IF(N170="základná",J170,0)</f>
        <v>0</v>
      </c>
      <c r="BF170" s="153">
        <f t="shared" ref="BF170:BF184" si="15">IF(N170="znížená",J170,0)</f>
        <v>0</v>
      </c>
      <c r="BG170" s="153">
        <f t="shared" ref="BG170:BG184" si="16">IF(N170="zákl. prenesená",J170,0)</f>
        <v>0</v>
      </c>
      <c r="BH170" s="153">
        <f t="shared" ref="BH170:BH184" si="17">IF(N170="zníž. prenesená",J170,0)</f>
        <v>0</v>
      </c>
      <c r="BI170" s="153">
        <f t="shared" ref="BI170:BI184" si="18">IF(N170="nulová",J170,0)</f>
        <v>0</v>
      </c>
      <c r="BJ170" s="13" t="s">
        <v>83</v>
      </c>
      <c r="BK170" s="153">
        <f t="shared" ref="BK170:BK184" si="19">ROUND(I170*H170,2)</f>
        <v>0</v>
      </c>
      <c r="BL170" s="13" t="s">
        <v>191</v>
      </c>
      <c r="BM170" s="152" t="s">
        <v>1936</v>
      </c>
    </row>
    <row r="171" spans="2:65" s="1" customFormat="1" ht="16.5" customHeight="1">
      <c r="B171" s="139"/>
      <c r="C171" s="154" t="s">
        <v>294</v>
      </c>
      <c r="D171" s="154" t="s">
        <v>220</v>
      </c>
      <c r="E171" s="155" t="s">
        <v>235</v>
      </c>
      <c r="F171" s="156" t="s">
        <v>236</v>
      </c>
      <c r="G171" s="157" t="s">
        <v>190</v>
      </c>
      <c r="H171" s="158">
        <v>127.886</v>
      </c>
      <c r="I171" s="159"/>
      <c r="J171" s="160">
        <f t="shared" si="10"/>
        <v>0</v>
      </c>
      <c r="K171" s="161"/>
      <c r="L171" s="162"/>
      <c r="M171" s="163" t="s">
        <v>1</v>
      </c>
      <c r="N171" s="164" t="s">
        <v>36</v>
      </c>
      <c r="P171" s="150">
        <f t="shared" si="11"/>
        <v>0</v>
      </c>
      <c r="Q171" s="150">
        <v>2.9999999999999997E-4</v>
      </c>
      <c r="R171" s="150">
        <f t="shared" si="12"/>
        <v>3.8365799999999999E-2</v>
      </c>
      <c r="S171" s="150">
        <v>0</v>
      </c>
      <c r="T171" s="151">
        <f t="shared" si="13"/>
        <v>0</v>
      </c>
      <c r="AR171" s="152" t="s">
        <v>215</v>
      </c>
      <c r="AT171" s="152" t="s">
        <v>220</v>
      </c>
      <c r="AU171" s="152" t="s">
        <v>83</v>
      </c>
      <c r="AY171" s="13" t="s">
        <v>185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3" t="s">
        <v>83</v>
      </c>
      <c r="BK171" s="153">
        <f t="shared" si="19"/>
        <v>0</v>
      </c>
      <c r="BL171" s="13" t="s">
        <v>191</v>
      </c>
      <c r="BM171" s="152" t="s">
        <v>1937</v>
      </c>
    </row>
    <row r="172" spans="2:65" s="1" customFormat="1" ht="16.5" customHeight="1">
      <c r="B172" s="139"/>
      <c r="C172" s="140" t="s">
        <v>298</v>
      </c>
      <c r="D172" s="140" t="s">
        <v>187</v>
      </c>
      <c r="E172" s="141" t="s">
        <v>1938</v>
      </c>
      <c r="F172" s="142" t="s">
        <v>1939</v>
      </c>
      <c r="G172" s="143" t="s">
        <v>241</v>
      </c>
      <c r="H172" s="144">
        <v>110</v>
      </c>
      <c r="I172" s="145"/>
      <c r="J172" s="146">
        <f t="shared" si="10"/>
        <v>0</v>
      </c>
      <c r="K172" s="147"/>
      <c r="L172" s="28"/>
      <c r="M172" s="148" t="s">
        <v>1</v>
      </c>
      <c r="N172" s="149" t="s">
        <v>36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191</v>
      </c>
      <c r="AT172" s="152" t="s">
        <v>187</v>
      </c>
      <c r="AU172" s="152" t="s">
        <v>83</v>
      </c>
      <c r="AY172" s="13" t="s">
        <v>185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3" t="s">
        <v>83</v>
      </c>
      <c r="BK172" s="153">
        <f t="shared" si="19"/>
        <v>0</v>
      </c>
      <c r="BL172" s="13" t="s">
        <v>191</v>
      </c>
      <c r="BM172" s="152" t="s">
        <v>1940</v>
      </c>
    </row>
    <row r="173" spans="2:65" s="1" customFormat="1" ht="33" customHeight="1">
      <c r="B173" s="139"/>
      <c r="C173" s="140" t="s">
        <v>302</v>
      </c>
      <c r="D173" s="140" t="s">
        <v>187</v>
      </c>
      <c r="E173" s="141" t="s">
        <v>1558</v>
      </c>
      <c r="F173" s="142" t="s">
        <v>1559</v>
      </c>
      <c r="G173" s="143" t="s">
        <v>190</v>
      </c>
      <c r="H173" s="144">
        <v>296</v>
      </c>
      <c r="I173" s="145"/>
      <c r="J173" s="146">
        <f t="shared" si="10"/>
        <v>0</v>
      </c>
      <c r="K173" s="147"/>
      <c r="L173" s="28"/>
      <c r="M173" s="148" t="s">
        <v>1</v>
      </c>
      <c r="N173" s="149" t="s">
        <v>36</v>
      </c>
      <c r="P173" s="150">
        <f t="shared" si="11"/>
        <v>0</v>
      </c>
      <c r="Q173" s="150">
        <v>0</v>
      </c>
      <c r="R173" s="150">
        <f t="shared" si="12"/>
        <v>0</v>
      </c>
      <c r="S173" s="150">
        <v>0</v>
      </c>
      <c r="T173" s="151">
        <f t="shared" si="13"/>
        <v>0</v>
      </c>
      <c r="AR173" s="152" t="s">
        <v>191</v>
      </c>
      <c r="AT173" s="152" t="s">
        <v>187</v>
      </c>
      <c r="AU173" s="152" t="s">
        <v>83</v>
      </c>
      <c r="AY173" s="13" t="s">
        <v>185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3" t="s">
        <v>83</v>
      </c>
      <c r="BK173" s="153">
        <f t="shared" si="19"/>
        <v>0</v>
      </c>
      <c r="BL173" s="13" t="s">
        <v>191</v>
      </c>
      <c r="BM173" s="152" t="s">
        <v>1941</v>
      </c>
    </row>
    <row r="174" spans="2:65" s="1" customFormat="1" ht="21.75" customHeight="1">
      <c r="B174" s="139"/>
      <c r="C174" s="140" t="s">
        <v>306</v>
      </c>
      <c r="D174" s="140" t="s">
        <v>187</v>
      </c>
      <c r="E174" s="141" t="s">
        <v>871</v>
      </c>
      <c r="F174" s="142" t="s">
        <v>1942</v>
      </c>
      <c r="G174" s="143" t="s">
        <v>198</v>
      </c>
      <c r="H174" s="144">
        <v>9.702</v>
      </c>
      <c r="I174" s="145"/>
      <c r="J174" s="146">
        <f t="shared" si="10"/>
        <v>0</v>
      </c>
      <c r="K174" s="147"/>
      <c r="L174" s="28"/>
      <c r="M174" s="148" t="s">
        <v>1</v>
      </c>
      <c r="N174" s="149" t="s">
        <v>36</v>
      </c>
      <c r="P174" s="150">
        <f t="shared" si="11"/>
        <v>0</v>
      </c>
      <c r="Q174" s="150">
        <v>2.0663999999999998</v>
      </c>
      <c r="R174" s="150">
        <f t="shared" si="12"/>
        <v>20.048212799999998</v>
      </c>
      <c r="S174" s="150">
        <v>0</v>
      </c>
      <c r="T174" s="151">
        <f t="shared" si="13"/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3" t="s">
        <v>83</v>
      </c>
      <c r="BK174" s="153">
        <f t="shared" si="19"/>
        <v>0</v>
      </c>
      <c r="BL174" s="13" t="s">
        <v>191</v>
      </c>
      <c r="BM174" s="152" t="s">
        <v>1943</v>
      </c>
    </row>
    <row r="175" spans="2:65" s="1" customFormat="1" ht="24.25" customHeight="1">
      <c r="B175" s="139"/>
      <c r="C175" s="140" t="s">
        <v>310</v>
      </c>
      <c r="D175" s="140" t="s">
        <v>187</v>
      </c>
      <c r="E175" s="141" t="s">
        <v>1561</v>
      </c>
      <c r="F175" s="142" t="s">
        <v>1562</v>
      </c>
      <c r="G175" s="143" t="s">
        <v>198</v>
      </c>
      <c r="H175" s="144">
        <v>59.2</v>
      </c>
      <c r="I175" s="145"/>
      <c r="J175" s="146">
        <f t="shared" si="10"/>
        <v>0</v>
      </c>
      <c r="K175" s="147"/>
      <c r="L175" s="28"/>
      <c r="M175" s="148" t="s">
        <v>1</v>
      </c>
      <c r="N175" s="149" t="s">
        <v>36</v>
      </c>
      <c r="P175" s="150">
        <f t="shared" si="11"/>
        <v>0</v>
      </c>
      <c r="Q175" s="150">
        <v>0</v>
      </c>
      <c r="R175" s="150">
        <f t="shared" si="12"/>
        <v>0</v>
      </c>
      <c r="S175" s="150">
        <v>0</v>
      </c>
      <c r="T175" s="151">
        <f t="shared" si="13"/>
        <v>0</v>
      </c>
      <c r="AR175" s="152" t="s">
        <v>191</v>
      </c>
      <c r="AT175" s="152" t="s">
        <v>187</v>
      </c>
      <c r="AU175" s="152" t="s">
        <v>83</v>
      </c>
      <c r="AY175" s="13" t="s">
        <v>185</v>
      </c>
      <c r="BE175" s="153">
        <f t="shared" si="14"/>
        <v>0</v>
      </c>
      <c r="BF175" s="153">
        <f t="shared" si="15"/>
        <v>0</v>
      </c>
      <c r="BG175" s="153">
        <f t="shared" si="16"/>
        <v>0</v>
      </c>
      <c r="BH175" s="153">
        <f t="shared" si="17"/>
        <v>0</v>
      </c>
      <c r="BI175" s="153">
        <f t="shared" si="18"/>
        <v>0</v>
      </c>
      <c r="BJ175" s="13" t="s">
        <v>83</v>
      </c>
      <c r="BK175" s="153">
        <f t="shared" si="19"/>
        <v>0</v>
      </c>
      <c r="BL175" s="13" t="s">
        <v>191</v>
      </c>
      <c r="BM175" s="152" t="s">
        <v>1944</v>
      </c>
    </row>
    <row r="176" spans="2:65" s="1" customFormat="1" ht="24.25" customHeight="1">
      <c r="B176" s="139"/>
      <c r="C176" s="140" t="s">
        <v>314</v>
      </c>
      <c r="D176" s="140" t="s">
        <v>187</v>
      </c>
      <c r="E176" s="141" t="s">
        <v>1564</v>
      </c>
      <c r="F176" s="142" t="s">
        <v>1565</v>
      </c>
      <c r="G176" s="143" t="s">
        <v>198</v>
      </c>
      <c r="H176" s="144">
        <v>55.283999999999999</v>
      </c>
      <c r="I176" s="145"/>
      <c r="J176" s="146">
        <f t="shared" si="10"/>
        <v>0</v>
      </c>
      <c r="K176" s="147"/>
      <c r="L176" s="28"/>
      <c r="M176" s="148" t="s">
        <v>1</v>
      </c>
      <c r="N176" s="149" t="s">
        <v>36</v>
      </c>
      <c r="P176" s="150">
        <f t="shared" si="11"/>
        <v>0</v>
      </c>
      <c r="Q176" s="150">
        <v>0</v>
      </c>
      <c r="R176" s="150">
        <f t="shared" si="12"/>
        <v>0</v>
      </c>
      <c r="S176" s="150">
        <v>0</v>
      </c>
      <c r="T176" s="151">
        <f t="shared" si="13"/>
        <v>0</v>
      </c>
      <c r="AR176" s="152" t="s">
        <v>191</v>
      </c>
      <c r="AT176" s="152" t="s">
        <v>187</v>
      </c>
      <c r="AU176" s="152" t="s">
        <v>83</v>
      </c>
      <c r="AY176" s="13" t="s">
        <v>185</v>
      </c>
      <c r="BE176" s="153">
        <f t="shared" si="14"/>
        <v>0</v>
      </c>
      <c r="BF176" s="153">
        <f t="shared" si="15"/>
        <v>0</v>
      </c>
      <c r="BG176" s="153">
        <f t="shared" si="16"/>
        <v>0</v>
      </c>
      <c r="BH176" s="153">
        <f t="shared" si="17"/>
        <v>0</v>
      </c>
      <c r="BI176" s="153">
        <f t="shared" si="18"/>
        <v>0</v>
      </c>
      <c r="BJ176" s="13" t="s">
        <v>83</v>
      </c>
      <c r="BK176" s="153">
        <f t="shared" si="19"/>
        <v>0</v>
      </c>
      <c r="BL176" s="13" t="s">
        <v>191</v>
      </c>
      <c r="BM176" s="152" t="s">
        <v>1945</v>
      </c>
    </row>
    <row r="177" spans="2:65" s="1" customFormat="1" ht="21.75" customHeight="1">
      <c r="B177" s="139"/>
      <c r="C177" s="140" t="s">
        <v>318</v>
      </c>
      <c r="D177" s="140" t="s">
        <v>187</v>
      </c>
      <c r="E177" s="141" t="s">
        <v>1567</v>
      </c>
      <c r="F177" s="142" t="s">
        <v>1568</v>
      </c>
      <c r="G177" s="143" t="s">
        <v>190</v>
      </c>
      <c r="H177" s="144">
        <v>38.96</v>
      </c>
      <c r="I177" s="145"/>
      <c r="J177" s="146">
        <f t="shared" si="10"/>
        <v>0</v>
      </c>
      <c r="K177" s="147"/>
      <c r="L177" s="28"/>
      <c r="M177" s="148" t="s">
        <v>1</v>
      </c>
      <c r="N177" s="149" t="s">
        <v>36</v>
      </c>
      <c r="P177" s="150">
        <f t="shared" si="11"/>
        <v>0</v>
      </c>
      <c r="Q177" s="150">
        <v>0</v>
      </c>
      <c r="R177" s="150">
        <f t="shared" si="12"/>
        <v>0</v>
      </c>
      <c r="S177" s="150">
        <v>0</v>
      </c>
      <c r="T177" s="151">
        <f t="shared" si="13"/>
        <v>0</v>
      </c>
      <c r="AR177" s="152" t="s">
        <v>191</v>
      </c>
      <c r="AT177" s="152" t="s">
        <v>187</v>
      </c>
      <c r="AU177" s="152" t="s">
        <v>83</v>
      </c>
      <c r="AY177" s="13" t="s">
        <v>185</v>
      </c>
      <c r="BE177" s="153">
        <f t="shared" si="14"/>
        <v>0</v>
      </c>
      <c r="BF177" s="153">
        <f t="shared" si="15"/>
        <v>0</v>
      </c>
      <c r="BG177" s="153">
        <f t="shared" si="16"/>
        <v>0</v>
      </c>
      <c r="BH177" s="153">
        <f t="shared" si="17"/>
        <v>0</v>
      </c>
      <c r="BI177" s="153">
        <f t="shared" si="18"/>
        <v>0</v>
      </c>
      <c r="BJ177" s="13" t="s">
        <v>83</v>
      </c>
      <c r="BK177" s="153">
        <f t="shared" si="19"/>
        <v>0</v>
      </c>
      <c r="BL177" s="13" t="s">
        <v>191</v>
      </c>
      <c r="BM177" s="152" t="s">
        <v>1946</v>
      </c>
    </row>
    <row r="178" spans="2:65" s="1" customFormat="1" ht="21.75" customHeight="1">
      <c r="B178" s="139"/>
      <c r="C178" s="140" t="s">
        <v>322</v>
      </c>
      <c r="D178" s="140" t="s">
        <v>187</v>
      </c>
      <c r="E178" s="141" t="s">
        <v>1570</v>
      </c>
      <c r="F178" s="142" t="s">
        <v>1571</v>
      </c>
      <c r="G178" s="143" t="s">
        <v>190</v>
      </c>
      <c r="H178" s="144">
        <v>38.96</v>
      </c>
      <c r="I178" s="145"/>
      <c r="J178" s="146">
        <f t="shared" si="10"/>
        <v>0</v>
      </c>
      <c r="K178" s="147"/>
      <c r="L178" s="28"/>
      <c r="M178" s="148" t="s">
        <v>1</v>
      </c>
      <c r="N178" s="149" t="s">
        <v>36</v>
      </c>
      <c r="P178" s="150">
        <f t="shared" si="11"/>
        <v>0</v>
      </c>
      <c r="Q178" s="150">
        <v>0</v>
      </c>
      <c r="R178" s="150">
        <f t="shared" si="12"/>
        <v>0</v>
      </c>
      <c r="S178" s="150">
        <v>0</v>
      </c>
      <c r="T178" s="151">
        <f t="shared" si="13"/>
        <v>0</v>
      </c>
      <c r="AR178" s="152" t="s">
        <v>191</v>
      </c>
      <c r="AT178" s="152" t="s">
        <v>187</v>
      </c>
      <c r="AU178" s="152" t="s">
        <v>83</v>
      </c>
      <c r="AY178" s="13" t="s">
        <v>185</v>
      </c>
      <c r="BE178" s="153">
        <f t="shared" si="14"/>
        <v>0</v>
      </c>
      <c r="BF178" s="153">
        <f t="shared" si="15"/>
        <v>0</v>
      </c>
      <c r="BG178" s="153">
        <f t="shared" si="16"/>
        <v>0</v>
      </c>
      <c r="BH178" s="153">
        <f t="shared" si="17"/>
        <v>0</v>
      </c>
      <c r="BI178" s="153">
        <f t="shared" si="18"/>
        <v>0</v>
      </c>
      <c r="BJ178" s="13" t="s">
        <v>83</v>
      </c>
      <c r="BK178" s="153">
        <f t="shared" si="19"/>
        <v>0</v>
      </c>
      <c r="BL178" s="13" t="s">
        <v>191</v>
      </c>
      <c r="BM178" s="152" t="s">
        <v>1947</v>
      </c>
    </row>
    <row r="179" spans="2:65" s="1" customFormat="1" ht="16.5" customHeight="1">
      <c r="B179" s="139"/>
      <c r="C179" s="140" t="s">
        <v>326</v>
      </c>
      <c r="D179" s="140" t="s">
        <v>187</v>
      </c>
      <c r="E179" s="141" t="s">
        <v>1573</v>
      </c>
      <c r="F179" s="142" t="s">
        <v>1574</v>
      </c>
      <c r="G179" s="143" t="s">
        <v>223</v>
      </c>
      <c r="H179" s="144">
        <v>1.931</v>
      </c>
      <c r="I179" s="145"/>
      <c r="J179" s="146">
        <f t="shared" si="10"/>
        <v>0</v>
      </c>
      <c r="K179" s="147"/>
      <c r="L179" s="28"/>
      <c r="M179" s="148" t="s">
        <v>1</v>
      </c>
      <c r="N179" s="149" t="s">
        <v>36</v>
      </c>
      <c r="P179" s="150">
        <f t="shared" si="11"/>
        <v>0</v>
      </c>
      <c r="Q179" s="150">
        <v>1.20296</v>
      </c>
      <c r="R179" s="150">
        <f t="shared" si="12"/>
        <v>2.3229157600000003</v>
      </c>
      <c r="S179" s="150">
        <v>0</v>
      </c>
      <c r="T179" s="151">
        <f t="shared" si="13"/>
        <v>0</v>
      </c>
      <c r="AR179" s="152" t="s">
        <v>191</v>
      </c>
      <c r="AT179" s="152" t="s">
        <v>187</v>
      </c>
      <c r="AU179" s="152" t="s">
        <v>83</v>
      </c>
      <c r="AY179" s="13" t="s">
        <v>185</v>
      </c>
      <c r="BE179" s="153">
        <f t="shared" si="14"/>
        <v>0</v>
      </c>
      <c r="BF179" s="153">
        <f t="shared" si="15"/>
        <v>0</v>
      </c>
      <c r="BG179" s="153">
        <f t="shared" si="16"/>
        <v>0</v>
      </c>
      <c r="BH179" s="153">
        <f t="shared" si="17"/>
        <v>0</v>
      </c>
      <c r="BI179" s="153">
        <f t="shared" si="18"/>
        <v>0</v>
      </c>
      <c r="BJ179" s="13" t="s">
        <v>83</v>
      </c>
      <c r="BK179" s="153">
        <f t="shared" si="19"/>
        <v>0</v>
      </c>
      <c r="BL179" s="13" t="s">
        <v>191</v>
      </c>
      <c r="BM179" s="152" t="s">
        <v>1948</v>
      </c>
    </row>
    <row r="180" spans="2:65" s="1" customFormat="1" ht="24.25" customHeight="1">
      <c r="B180" s="139"/>
      <c r="C180" s="140" t="s">
        <v>330</v>
      </c>
      <c r="D180" s="140" t="s">
        <v>187</v>
      </c>
      <c r="E180" s="141" t="s">
        <v>886</v>
      </c>
      <c r="F180" s="142" t="s">
        <v>887</v>
      </c>
      <c r="G180" s="143" t="s">
        <v>198</v>
      </c>
      <c r="H180" s="144">
        <v>11.22</v>
      </c>
      <c r="I180" s="145"/>
      <c r="J180" s="146">
        <f t="shared" si="10"/>
        <v>0</v>
      </c>
      <c r="K180" s="147"/>
      <c r="L180" s="28"/>
      <c r="M180" s="148" t="s">
        <v>1</v>
      </c>
      <c r="N180" s="149" t="s">
        <v>36</v>
      </c>
      <c r="P180" s="150">
        <f t="shared" si="11"/>
        <v>0</v>
      </c>
      <c r="Q180" s="150">
        <v>2.2589999999999999</v>
      </c>
      <c r="R180" s="150">
        <f t="shared" si="12"/>
        <v>25.345980000000001</v>
      </c>
      <c r="S180" s="150">
        <v>0</v>
      </c>
      <c r="T180" s="151">
        <f t="shared" si="13"/>
        <v>0</v>
      </c>
      <c r="AR180" s="152" t="s">
        <v>191</v>
      </c>
      <c r="AT180" s="152" t="s">
        <v>187</v>
      </c>
      <c r="AU180" s="152" t="s">
        <v>83</v>
      </c>
      <c r="AY180" s="13" t="s">
        <v>185</v>
      </c>
      <c r="BE180" s="153">
        <f t="shared" si="14"/>
        <v>0</v>
      </c>
      <c r="BF180" s="153">
        <f t="shared" si="15"/>
        <v>0</v>
      </c>
      <c r="BG180" s="153">
        <f t="shared" si="16"/>
        <v>0</v>
      </c>
      <c r="BH180" s="153">
        <f t="shared" si="17"/>
        <v>0</v>
      </c>
      <c r="BI180" s="153">
        <f t="shared" si="18"/>
        <v>0</v>
      </c>
      <c r="BJ180" s="13" t="s">
        <v>83</v>
      </c>
      <c r="BK180" s="153">
        <f t="shared" si="19"/>
        <v>0</v>
      </c>
      <c r="BL180" s="13" t="s">
        <v>191</v>
      </c>
      <c r="BM180" s="152" t="s">
        <v>1949</v>
      </c>
    </row>
    <row r="181" spans="2:65" s="1" customFormat="1" ht="16.5" customHeight="1">
      <c r="B181" s="139"/>
      <c r="C181" s="140" t="s">
        <v>334</v>
      </c>
      <c r="D181" s="140" t="s">
        <v>187</v>
      </c>
      <c r="E181" s="141" t="s">
        <v>889</v>
      </c>
      <c r="F181" s="142" t="s">
        <v>1600</v>
      </c>
      <c r="G181" s="143" t="s">
        <v>223</v>
      </c>
      <c r="H181" s="144">
        <v>0.84</v>
      </c>
      <c r="I181" s="145"/>
      <c r="J181" s="146">
        <f t="shared" si="10"/>
        <v>0</v>
      </c>
      <c r="K181" s="147"/>
      <c r="L181" s="28"/>
      <c r="M181" s="148" t="s">
        <v>1</v>
      </c>
      <c r="N181" s="149" t="s">
        <v>36</v>
      </c>
      <c r="P181" s="150">
        <f t="shared" si="11"/>
        <v>0</v>
      </c>
      <c r="Q181" s="150">
        <v>1.0189600000000001</v>
      </c>
      <c r="R181" s="150">
        <f t="shared" si="12"/>
        <v>0.85592640000000009</v>
      </c>
      <c r="S181" s="150">
        <v>0</v>
      </c>
      <c r="T181" s="151">
        <f t="shared" si="13"/>
        <v>0</v>
      </c>
      <c r="AR181" s="152" t="s">
        <v>191</v>
      </c>
      <c r="AT181" s="152" t="s">
        <v>187</v>
      </c>
      <c r="AU181" s="152" t="s">
        <v>83</v>
      </c>
      <c r="AY181" s="13" t="s">
        <v>185</v>
      </c>
      <c r="BE181" s="153">
        <f t="shared" si="14"/>
        <v>0</v>
      </c>
      <c r="BF181" s="153">
        <f t="shared" si="15"/>
        <v>0</v>
      </c>
      <c r="BG181" s="153">
        <f t="shared" si="16"/>
        <v>0</v>
      </c>
      <c r="BH181" s="153">
        <f t="shared" si="17"/>
        <v>0</v>
      </c>
      <c r="BI181" s="153">
        <f t="shared" si="18"/>
        <v>0</v>
      </c>
      <c r="BJ181" s="13" t="s">
        <v>83</v>
      </c>
      <c r="BK181" s="153">
        <f t="shared" si="19"/>
        <v>0</v>
      </c>
      <c r="BL181" s="13" t="s">
        <v>191</v>
      </c>
      <c r="BM181" s="152" t="s">
        <v>1950</v>
      </c>
    </row>
    <row r="182" spans="2:65" s="1" customFormat="1" ht="21.75" customHeight="1">
      <c r="B182" s="139"/>
      <c r="C182" s="140" t="s">
        <v>338</v>
      </c>
      <c r="D182" s="140" t="s">
        <v>187</v>
      </c>
      <c r="E182" s="141" t="s">
        <v>1951</v>
      </c>
      <c r="F182" s="142" t="s">
        <v>1952</v>
      </c>
      <c r="G182" s="143" t="s">
        <v>190</v>
      </c>
      <c r="H182" s="144">
        <v>53.04</v>
      </c>
      <c r="I182" s="145"/>
      <c r="J182" s="146">
        <f t="shared" si="10"/>
        <v>0</v>
      </c>
      <c r="K182" s="147"/>
      <c r="L182" s="28"/>
      <c r="M182" s="148" t="s">
        <v>1</v>
      </c>
      <c r="N182" s="149" t="s">
        <v>36</v>
      </c>
      <c r="P182" s="150">
        <f t="shared" si="11"/>
        <v>0</v>
      </c>
      <c r="Q182" s="150">
        <v>1.5900000000000001E-3</v>
      </c>
      <c r="R182" s="150">
        <f t="shared" si="12"/>
        <v>8.4333599999999995E-2</v>
      </c>
      <c r="S182" s="150">
        <v>0</v>
      </c>
      <c r="T182" s="151">
        <f t="shared" si="13"/>
        <v>0</v>
      </c>
      <c r="AR182" s="152" t="s">
        <v>191</v>
      </c>
      <c r="AT182" s="152" t="s">
        <v>187</v>
      </c>
      <c r="AU182" s="152" t="s">
        <v>83</v>
      </c>
      <c r="AY182" s="13" t="s">
        <v>185</v>
      </c>
      <c r="BE182" s="153">
        <f t="shared" si="14"/>
        <v>0</v>
      </c>
      <c r="BF182" s="153">
        <f t="shared" si="15"/>
        <v>0</v>
      </c>
      <c r="BG182" s="153">
        <f t="shared" si="16"/>
        <v>0</v>
      </c>
      <c r="BH182" s="153">
        <f t="shared" si="17"/>
        <v>0</v>
      </c>
      <c r="BI182" s="153">
        <f t="shared" si="18"/>
        <v>0</v>
      </c>
      <c r="BJ182" s="13" t="s">
        <v>83</v>
      </c>
      <c r="BK182" s="153">
        <f t="shared" si="19"/>
        <v>0</v>
      </c>
      <c r="BL182" s="13" t="s">
        <v>191</v>
      </c>
      <c r="BM182" s="152" t="s">
        <v>1953</v>
      </c>
    </row>
    <row r="183" spans="2:65" s="1" customFormat="1" ht="21.75" customHeight="1">
      <c r="B183" s="139"/>
      <c r="C183" s="140" t="s">
        <v>342</v>
      </c>
      <c r="D183" s="140" t="s">
        <v>187</v>
      </c>
      <c r="E183" s="141" t="s">
        <v>1954</v>
      </c>
      <c r="F183" s="142" t="s">
        <v>1955</v>
      </c>
      <c r="G183" s="143" t="s">
        <v>190</v>
      </c>
      <c r="H183" s="144">
        <v>53.04</v>
      </c>
      <c r="I183" s="145"/>
      <c r="J183" s="146">
        <f t="shared" si="10"/>
        <v>0</v>
      </c>
      <c r="K183" s="147"/>
      <c r="L183" s="28"/>
      <c r="M183" s="148" t="s">
        <v>1</v>
      </c>
      <c r="N183" s="149" t="s">
        <v>36</v>
      </c>
      <c r="P183" s="150">
        <f t="shared" si="11"/>
        <v>0</v>
      </c>
      <c r="Q183" s="150">
        <v>0</v>
      </c>
      <c r="R183" s="150">
        <f t="shared" si="12"/>
        <v>0</v>
      </c>
      <c r="S183" s="150">
        <v>0</v>
      </c>
      <c r="T183" s="151">
        <f t="shared" si="13"/>
        <v>0</v>
      </c>
      <c r="AR183" s="152" t="s">
        <v>191</v>
      </c>
      <c r="AT183" s="152" t="s">
        <v>187</v>
      </c>
      <c r="AU183" s="152" t="s">
        <v>83</v>
      </c>
      <c r="AY183" s="13" t="s">
        <v>185</v>
      </c>
      <c r="BE183" s="153">
        <f t="shared" si="14"/>
        <v>0</v>
      </c>
      <c r="BF183" s="153">
        <f t="shared" si="15"/>
        <v>0</v>
      </c>
      <c r="BG183" s="153">
        <f t="shared" si="16"/>
        <v>0</v>
      </c>
      <c r="BH183" s="153">
        <f t="shared" si="17"/>
        <v>0</v>
      </c>
      <c r="BI183" s="153">
        <f t="shared" si="18"/>
        <v>0</v>
      </c>
      <c r="BJ183" s="13" t="s">
        <v>83</v>
      </c>
      <c r="BK183" s="153">
        <f t="shared" si="19"/>
        <v>0</v>
      </c>
      <c r="BL183" s="13" t="s">
        <v>191</v>
      </c>
      <c r="BM183" s="152" t="s">
        <v>1956</v>
      </c>
    </row>
    <row r="184" spans="2:65" s="1" customFormat="1" ht="21.75" customHeight="1">
      <c r="B184" s="139"/>
      <c r="C184" s="140" t="s">
        <v>346</v>
      </c>
      <c r="D184" s="140" t="s">
        <v>187</v>
      </c>
      <c r="E184" s="141" t="s">
        <v>1957</v>
      </c>
      <c r="F184" s="142" t="s">
        <v>1958</v>
      </c>
      <c r="G184" s="143" t="s">
        <v>241</v>
      </c>
      <c r="H184" s="144">
        <v>171.4</v>
      </c>
      <c r="I184" s="145"/>
      <c r="J184" s="146">
        <f t="shared" si="10"/>
        <v>0</v>
      </c>
      <c r="K184" s="147"/>
      <c r="L184" s="28"/>
      <c r="M184" s="148" t="s">
        <v>1</v>
      </c>
      <c r="N184" s="149" t="s">
        <v>36</v>
      </c>
      <c r="P184" s="150">
        <f t="shared" si="11"/>
        <v>0</v>
      </c>
      <c r="Q184" s="150">
        <v>0</v>
      </c>
      <c r="R184" s="150">
        <f t="shared" si="12"/>
        <v>0</v>
      </c>
      <c r="S184" s="150">
        <v>0</v>
      </c>
      <c r="T184" s="151">
        <f t="shared" si="13"/>
        <v>0</v>
      </c>
      <c r="AR184" s="152" t="s">
        <v>191</v>
      </c>
      <c r="AT184" s="152" t="s">
        <v>187</v>
      </c>
      <c r="AU184" s="152" t="s">
        <v>83</v>
      </c>
      <c r="AY184" s="13" t="s">
        <v>185</v>
      </c>
      <c r="BE184" s="153">
        <f t="shared" si="14"/>
        <v>0</v>
      </c>
      <c r="BF184" s="153">
        <f t="shared" si="15"/>
        <v>0</v>
      </c>
      <c r="BG184" s="153">
        <f t="shared" si="16"/>
        <v>0</v>
      </c>
      <c r="BH184" s="153">
        <f t="shared" si="17"/>
        <v>0</v>
      </c>
      <c r="BI184" s="153">
        <f t="shared" si="18"/>
        <v>0</v>
      </c>
      <c r="BJ184" s="13" t="s">
        <v>83</v>
      </c>
      <c r="BK184" s="153">
        <f t="shared" si="19"/>
        <v>0</v>
      </c>
      <c r="BL184" s="13" t="s">
        <v>191</v>
      </c>
      <c r="BM184" s="152" t="s">
        <v>1959</v>
      </c>
    </row>
    <row r="185" spans="2:65" s="11" customFormat="1" ht="23" customHeight="1">
      <c r="B185" s="127"/>
      <c r="D185" s="128" t="s">
        <v>69</v>
      </c>
      <c r="E185" s="137" t="s">
        <v>90</v>
      </c>
      <c r="F185" s="137" t="s">
        <v>243</v>
      </c>
      <c r="I185" s="130"/>
      <c r="J185" s="138">
        <f>BK185</f>
        <v>0</v>
      </c>
      <c r="L185" s="127"/>
      <c r="M185" s="132"/>
      <c r="P185" s="133">
        <f>SUM(P186:P189)</f>
        <v>0</v>
      </c>
      <c r="R185" s="133">
        <f>SUM(R186:R189)</f>
        <v>0</v>
      </c>
      <c r="T185" s="134">
        <f>SUM(T186:T189)</f>
        <v>0</v>
      </c>
      <c r="AR185" s="128" t="s">
        <v>77</v>
      </c>
      <c r="AT185" s="135" t="s">
        <v>69</v>
      </c>
      <c r="AU185" s="135" t="s">
        <v>77</v>
      </c>
      <c r="AY185" s="128" t="s">
        <v>185</v>
      </c>
      <c r="BK185" s="136">
        <f>SUM(BK186:BK189)</f>
        <v>0</v>
      </c>
    </row>
    <row r="186" spans="2:65" s="1" customFormat="1" ht="33" customHeight="1">
      <c r="B186" s="139"/>
      <c r="C186" s="140" t="s">
        <v>350</v>
      </c>
      <c r="D186" s="140" t="s">
        <v>187</v>
      </c>
      <c r="E186" s="141" t="s">
        <v>1960</v>
      </c>
      <c r="F186" s="142" t="s">
        <v>1961</v>
      </c>
      <c r="G186" s="143" t="s">
        <v>198</v>
      </c>
      <c r="H186" s="144">
        <v>103.596</v>
      </c>
      <c r="I186" s="145"/>
      <c r="J186" s="146">
        <f>ROUND(I186*H186,2)</f>
        <v>0</v>
      </c>
      <c r="K186" s="147"/>
      <c r="L186" s="28"/>
      <c r="M186" s="148" t="s">
        <v>1</v>
      </c>
      <c r="N186" s="149" t="s">
        <v>36</v>
      </c>
      <c r="P186" s="150">
        <f>O186*H186</f>
        <v>0</v>
      </c>
      <c r="Q186" s="150">
        <v>0</v>
      </c>
      <c r="R186" s="150">
        <f>Q186*H186</f>
        <v>0</v>
      </c>
      <c r="S186" s="150">
        <v>0</v>
      </c>
      <c r="T186" s="151">
        <f>S186*H186</f>
        <v>0</v>
      </c>
      <c r="AR186" s="152" t="s">
        <v>191</v>
      </c>
      <c r="AT186" s="152" t="s">
        <v>187</v>
      </c>
      <c r="AU186" s="152" t="s">
        <v>83</v>
      </c>
      <c r="AY186" s="13" t="s">
        <v>185</v>
      </c>
      <c r="BE186" s="153">
        <f>IF(N186="základná",J186,0)</f>
        <v>0</v>
      </c>
      <c r="BF186" s="153">
        <f>IF(N186="znížená",J186,0)</f>
        <v>0</v>
      </c>
      <c r="BG186" s="153">
        <f>IF(N186="zákl. prenesená",J186,0)</f>
        <v>0</v>
      </c>
      <c r="BH186" s="153">
        <f>IF(N186="zníž. prenesená",J186,0)</f>
        <v>0</v>
      </c>
      <c r="BI186" s="153">
        <f>IF(N186="nulová",J186,0)</f>
        <v>0</v>
      </c>
      <c r="BJ186" s="13" t="s">
        <v>83</v>
      </c>
      <c r="BK186" s="153">
        <f>ROUND(I186*H186,2)</f>
        <v>0</v>
      </c>
      <c r="BL186" s="13" t="s">
        <v>191</v>
      </c>
      <c r="BM186" s="152" t="s">
        <v>1962</v>
      </c>
    </row>
    <row r="187" spans="2:65" s="1" customFormat="1" ht="24.25" customHeight="1">
      <c r="B187" s="139"/>
      <c r="C187" s="140" t="s">
        <v>354</v>
      </c>
      <c r="D187" s="140" t="s">
        <v>187</v>
      </c>
      <c r="E187" s="141" t="s">
        <v>1963</v>
      </c>
      <c r="F187" s="142" t="s">
        <v>1964</v>
      </c>
      <c r="G187" s="143" t="s">
        <v>190</v>
      </c>
      <c r="H187" s="144">
        <v>591.21600000000001</v>
      </c>
      <c r="I187" s="145"/>
      <c r="J187" s="146">
        <f>ROUND(I187*H187,2)</f>
        <v>0</v>
      </c>
      <c r="K187" s="147"/>
      <c r="L187" s="28"/>
      <c r="M187" s="148" t="s">
        <v>1</v>
      </c>
      <c r="N187" s="149" t="s">
        <v>36</v>
      </c>
      <c r="P187" s="150">
        <f>O187*H187</f>
        <v>0</v>
      </c>
      <c r="Q187" s="150">
        <v>0</v>
      </c>
      <c r="R187" s="150">
        <f>Q187*H187</f>
        <v>0</v>
      </c>
      <c r="S187" s="150">
        <v>0</v>
      </c>
      <c r="T187" s="151">
        <f>S187*H187</f>
        <v>0</v>
      </c>
      <c r="AR187" s="152" t="s">
        <v>191</v>
      </c>
      <c r="AT187" s="152" t="s">
        <v>187</v>
      </c>
      <c r="AU187" s="152" t="s">
        <v>83</v>
      </c>
      <c r="AY187" s="13" t="s">
        <v>185</v>
      </c>
      <c r="BE187" s="153">
        <f>IF(N187="základná",J187,0)</f>
        <v>0</v>
      </c>
      <c r="BF187" s="153">
        <f>IF(N187="znížená",J187,0)</f>
        <v>0</v>
      </c>
      <c r="BG187" s="153">
        <f>IF(N187="zákl. prenesená",J187,0)</f>
        <v>0</v>
      </c>
      <c r="BH187" s="153">
        <f>IF(N187="zníž. prenesená",J187,0)</f>
        <v>0</v>
      </c>
      <c r="BI187" s="153">
        <f>IF(N187="nulová",J187,0)</f>
        <v>0</v>
      </c>
      <c r="BJ187" s="13" t="s">
        <v>83</v>
      </c>
      <c r="BK187" s="153">
        <f>ROUND(I187*H187,2)</f>
        <v>0</v>
      </c>
      <c r="BL187" s="13" t="s">
        <v>191</v>
      </c>
      <c r="BM187" s="152" t="s">
        <v>1965</v>
      </c>
    </row>
    <row r="188" spans="2:65" s="1" customFormat="1" ht="24.25" customHeight="1">
      <c r="B188" s="139"/>
      <c r="C188" s="140" t="s">
        <v>358</v>
      </c>
      <c r="D188" s="140" t="s">
        <v>187</v>
      </c>
      <c r="E188" s="141" t="s">
        <v>1966</v>
      </c>
      <c r="F188" s="142" t="s">
        <v>1967</v>
      </c>
      <c r="G188" s="143" t="s">
        <v>190</v>
      </c>
      <c r="H188" s="144">
        <v>591.21600000000001</v>
      </c>
      <c r="I188" s="145"/>
      <c r="J188" s="146">
        <f>ROUND(I188*H188,2)</f>
        <v>0</v>
      </c>
      <c r="K188" s="147"/>
      <c r="L188" s="28"/>
      <c r="M188" s="148" t="s">
        <v>1</v>
      </c>
      <c r="N188" s="149" t="s">
        <v>36</v>
      </c>
      <c r="P188" s="150">
        <f>O188*H188</f>
        <v>0</v>
      </c>
      <c r="Q188" s="150">
        <v>0</v>
      </c>
      <c r="R188" s="150">
        <f>Q188*H188</f>
        <v>0</v>
      </c>
      <c r="S188" s="150">
        <v>0</v>
      </c>
      <c r="T188" s="151">
        <f>S188*H188</f>
        <v>0</v>
      </c>
      <c r="AR188" s="152" t="s">
        <v>191</v>
      </c>
      <c r="AT188" s="152" t="s">
        <v>187</v>
      </c>
      <c r="AU188" s="152" t="s">
        <v>83</v>
      </c>
      <c r="AY188" s="13" t="s">
        <v>185</v>
      </c>
      <c r="BE188" s="153">
        <f>IF(N188="základná",J188,0)</f>
        <v>0</v>
      </c>
      <c r="BF188" s="153">
        <f>IF(N188="znížená",J188,0)</f>
        <v>0</v>
      </c>
      <c r="BG188" s="153">
        <f>IF(N188="zákl. prenesená",J188,0)</f>
        <v>0</v>
      </c>
      <c r="BH188" s="153">
        <f>IF(N188="zníž. prenesená",J188,0)</f>
        <v>0</v>
      </c>
      <c r="BI188" s="153">
        <f>IF(N188="nulová",J188,0)</f>
        <v>0</v>
      </c>
      <c r="BJ188" s="13" t="s">
        <v>83</v>
      </c>
      <c r="BK188" s="153">
        <f>ROUND(I188*H188,2)</f>
        <v>0</v>
      </c>
      <c r="BL188" s="13" t="s">
        <v>191</v>
      </c>
      <c r="BM188" s="152" t="s">
        <v>1968</v>
      </c>
    </row>
    <row r="189" spans="2:65" s="1" customFormat="1" ht="24.25" customHeight="1">
      <c r="B189" s="139"/>
      <c r="C189" s="140" t="s">
        <v>362</v>
      </c>
      <c r="D189" s="140" t="s">
        <v>187</v>
      </c>
      <c r="E189" s="141" t="s">
        <v>1969</v>
      </c>
      <c r="F189" s="142" t="s">
        <v>1970</v>
      </c>
      <c r="G189" s="143" t="s">
        <v>223</v>
      </c>
      <c r="H189" s="144">
        <v>12.432</v>
      </c>
      <c r="I189" s="145"/>
      <c r="J189" s="146">
        <f>ROUND(I189*H189,2)</f>
        <v>0</v>
      </c>
      <c r="K189" s="147"/>
      <c r="L189" s="28"/>
      <c r="M189" s="148" t="s">
        <v>1</v>
      </c>
      <c r="N189" s="149" t="s">
        <v>36</v>
      </c>
      <c r="P189" s="150">
        <f>O189*H189</f>
        <v>0</v>
      </c>
      <c r="Q189" s="150">
        <v>0</v>
      </c>
      <c r="R189" s="150">
        <f>Q189*H189</f>
        <v>0</v>
      </c>
      <c r="S189" s="150">
        <v>0</v>
      </c>
      <c r="T189" s="151">
        <f>S189*H189</f>
        <v>0</v>
      </c>
      <c r="AR189" s="152" t="s">
        <v>191</v>
      </c>
      <c r="AT189" s="152" t="s">
        <v>187</v>
      </c>
      <c r="AU189" s="152" t="s">
        <v>83</v>
      </c>
      <c r="AY189" s="13" t="s">
        <v>185</v>
      </c>
      <c r="BE189" s="153">
        <f>IF(N189="základná",J189,0)</f>
        <v>0</v>
      </c>
      <c r="BF189" s="153">
        <f>IF(N189="znížená",J189,0)</f>
        <v>0</v>
      </c>
      <c r="BG189" s="153">
        <f>IF(N189="zákl. prenesená",J189,0)</f>
        <v>0</v>
      </c>
      <c r="BH189" s="153">
        <f>IF(N189="zníž. prenesená",J189,0)</f>
        <v>0</v>
      </c>
      <c r="BI189" s="153">
        <f>IF(N189="nulová",J189,0)</f>
        <v>0</v>
      </c>
      <c r="BJ189" s="13" t="s">
        <v>83</v>
      </c>
      <c r="BK189" s="153">
        <f>ROUND(I189*H189,2)</f>
        <v>0</v>
      </c>
      <c r="BL189" s="13" t="s">
        <v>191</v>
      </c>
      <c r="BM189" s="152" t="s">
        <v>1971</v>
      </c>
    </row>
    <row r="190" spans="2:65" s="11" customFormat="1" ht="23" customHeight="1">
      <c r="B190" s="127"/>
      <c r="D190" s="128" t="s">
        <v>69</v>
      </c>
      <c r="E190" s="137" t="s">
        <v>191</v>
      </c>
      <c r="F190" s="137" t="s">
        <v>1043</v>
      </c>
      <c r="I190" s="130"/>
      <c r="J190" s="138">
        <f>BK190</f>
        <v>0</v>
      </c>
      <c r="L190" s="127"/>
      <c r="M190" s="132"/>
      <c r="P190" s="133">
        <f>SUM(P191:P192)</f>
        <v>0</v>
      </c>
      <c r="R190" s="133">
        <f>SUM(R191:R192)</f>
        <v>0.5106139999999999</v>
      </c>
      <c r="T190" s="134">
        <f>SUM(T191:T192)</f>
        <v>0</v>
      </c>
      <c r="AR190" s="128" t="s">
        <v>77</v>
      </c>
      <c r="AT190" s="135" t="s">
        <v>69</v>
      </c>
      <c r="AU190" s="135" t="s">
        <v>77</v>
      </c>
      <c r="AY190" s="128" t="s">
        <v>185</v>
      </c>
      <c r="BK190" s="136">
        <f>SUM(BK191:BK192)</f>
        <v>0</v>
      </c>
    </row>
    <row r="191" spans="2:65" s="1" customFormat="1" ht="24.25" customHeight="1">
      <c r="B191" s="139"/>
      <c r="C191" s="140" t="s">
        <v>366</v>
      </c>
      <c r="D191" s="140" t="s">
        <v>187</v>
      </c>
      <c r="E191" s="141" t="s">
        <v>1972</v>
      </c>
      <c r="F191" s="142" t="s">
        <v>1973</v>
      </c>
      <c r="G191" s="143" t="s">
        <v>190</v>
      </c>
      <c r="H191" s="144">
        <v>95.8</v>
      </c>
      <c r="I191" s="145"/>
      <c r="J191" s="146">
        <f>ROUND(I191*H191,2)</f>
        <v>0</v>
      </c>
      <c r="K191" s="147"/>
      <c r="L191" s="28"/>
      <c r="M191" s="148" t="s">
        <v>1</v>
      </c>
      <c r="N191" s="149" t="s">
        <v>36</v>
      </c>
      <c r="P191" s="150">
        <f>O191*H191</f>
        <v>0</v>
      </c>
      <c r="Q191" s="150">
        <v>5.3299999999999997E-3</v>
      </c>
      <c r="R191" s="150">
        <f>Q191*H191</f>
        <v>0.5106139999999999</v>
      </c>
      <c r="S191" s="150">
        <v>0</v>
      </c>
      <c r="T191" s="151">
        <f>S191*H191</f>
        <v>0</v>
      </c>
      <c r="AR191" s="152" t="s">
        <v>191</v>
      </c>
      <c r="AT191" s="152" t="s">
        <v>187</v>
      </c>
      <c r="AU191" s="152" t="s">
        <v>83</v>
      </c>
      <c r="AY191" s="13" t="s">
        <v>185</v>
      </c>
      <c r="BE191" s="153">
        <f>IF(N191="základná",J191,0)</f>
        <v>0</v>
      </c>
      <c r="BF191" s="153">
        <f>IF(N191="znížená",J191,0)</f>
        <v>0</v>
      </c>
      <c r="BG191" s="153">
        <f>IF(N191="zákl. prenesená",J191,0)</f>
        <v>0</v>
      </c>
      <c r="BH191" s="153">
        <f>IF(N191="zníž. prenesená",J191,0)</f>
        <v>0</v>
      </c>
      <c r="BI191" s="153">
        <f>IF(N191="nulová",J191,0)</f>
        <v>0</v>
      </c>
      <c r="BJ191" s="13" t="s">
        <v>83</v>
      </c>
      <c r="BK191" s="153">
        <f>ROUND(I191*H191,2)</f>
        <v>0</v>
      </c>
      <c r="BL191" s="13" t="s">
        <v>191</v>
      </c>
      <c r="BM191" s="152" t="s">
        <v>1974</v>
      </c>
    </row>
    <row r="192" spans="2:65" s="1" customFormat="1" ht="24.25" customHeight="1">
      <c r="B192" s="139"/>
      <c r="C192" s="140" t="s">
        <v>370</v>
      </c>
      <c r="D192" s="140" t="s">
        <v>187</v>
      </c>
      <c r="E192" s="141" t="s">
        <v>1975</v>
      </c>
      <c r="F192" s="142" t="s">
        <v>1976</v>
      </c>
      <c r="G192" s="143" t="s">
        <v>190</v>
      </c>
      <c r="H192" s="144">
        <v>95.8</v>
      </c>
      <c r="I192" s="145"/>
      <c r="J192" s="146">
        <f>ROUND(I192*H192,2)</f>
        <v>0</v>
      </c>
      <c r="K192" s="147"/>
      <c r="L192" s="28"/>
      <c r="M192" s="148" t="s">
        <v>1</v>
      </c>
      <c r="N192" s="149" t="s">
        <v>36</v>
      </c>
      <c r="P192" s="150">
        <f>O192*H192</f>
        <v>0</v>
      </c>
      <c r="Q192" s="150">
        <v>0</v>
      </c>
      <c r="R192" s="150">
        <f>Q192*H192</f>
        <v>0</v>
      </c>
      <c r="S192" s="150">
        <v>0</v>
      </c>
      <c r="T192" s="151">
        <f>S192*H192</f>
        <v>0</v>
      </c>
      <c r="AR192" s="152" t="s">
        <v>191</v>
      </c>
      <c r="AT192" s="152" t="s">
        <v>187</v>
      </c>
      <c r="AU192" s="152" t="s">
        <v>83</v>
      </c>
      <c r="AY192" s="13" t="s">
        <v>185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3" t="s">
        <v>83</v>
      </c>
      <c r="BK192" s="153">
        <f>ROUND(I192*H192,2)</f>
        <v>0</v>
      </c>
      <c r="BL192" s="13" t="s">
        <v>191</v>
      </c>
      <c r="BM192" s="152" t="s">
        <v>1977</v>
      </c>
    </row>
    <row r="193" spans="2:65" s="11" customFormat="1" ht="23" customHeight="1">
      <c r="B193" s="127"/>
      <c r="D193" s="128" t="s">
        <v>69</v>
      </c>
      <c r="E193" s="137" t="s">
        <v>203</v>
      </c>
      <c r="F193" s="137" t="s">
        <v>284</v>
      </c>
      <c r="I193" s="130"/>
      <c r="J193" s="138">
        <f>BK193</f>
        <v>0</v>
      </c>
      <c r="L193" s="127"/>
      <c r="M193" s="132"/>
      <c r="P193" s="133">
        <f>SUM(P194:P199)</f>
        <v>0</v>
      </c>
      <c r="R193" s="133">
        <f>SUM(R194:R199)</f>
        <v>245.49398202239999</v>
      </c>
      <c r="T193" s="134">
        <f>SUM(T194:T199)</f>
        <v>0</v>
      </c>
      <c r="AR193" s="128" t="s">
        <v>77</v>
      </c>
      <c r="AT193" s="135" t="s">
        <v>69</v>
      </c>
      <c r="AU193" s="135" t="s">
        <v>77</v>
      </c>
      <c r="AY193" s="128" t="s">
        <v>185</v>
      </c>
      <c r="BK193" s="136">
        <f>SUM(BK194:BK199)</f>
        <v>0</v>
      </c>
    </row>
    <row r="194" spans="2:65" s="1" customFormat="1" ht="24.25" customHeight="1">
      <c r="B194" s="139"/>
      <c r="C194" s="140" t="s">
        <v>374</v>
      </c>
      <c r="D194" s="140" t="s">
        <v>187</v>
      </c>
      <c r="E194" s="141" t="s">
        <v>1602</v>
      </c>
      <c r="F194" s="142" t="s">
        <v>1603</v>
      </c>
      <c r="G194" s="143" t="s">
        <v>190</v>
      </c>
      <c r="H194" s="144">
        <v>258.32</v>
      </c>
      <c r="I194" s="145"/>
      <c r="J194" s="146">
        <f t="shared" ref="J194:J199" si="20">ROUND(I194*H194,2)</f>
        <v>0</v>
      </c>
      <c r="K194" s="147"/>
      <c r="L194" s="28"/>
      <c r="M194" s="148" t="s">
        <v>1</v>
      </c>
      <c r="N194" s="149" t="s">
        <v>36</v>
      </c>
      <c r="P194" s="150">
        <f t="shared" ref="P194:P199" si="21">O194*H194</f>
        <v>0</v>
      </c>
      <c r="Q194" s="150">
        <v>0.46</v>
      </c>
      <c r="R194" s="150">
        <f t="shared" ref="R194:R199" si="22">Q194*H194</f>
        <v>118.8272</v>
      </c>
      <c r="S194" s="150">
        <v>0</v>
      </c>
      <c r="T194" s="151">
        <f t="shared" ref="T194:T199" si="23">S194*H194</f>
        <v>0</v>
      </c>
      <c r="AR194" s="152" t="s">
        <v>191</v>
      </c>
      <c r="AT194" s="152" t="s">
        <v>187</v>
      </c>
      <c r="AU194" s="152" t="s">
        <v>83</v>
      </c>
      <c r="AY194" s="13" t="s">
        <v>185</v>
      </c>
      <c r="BE194" s="153">
        <f t="shared" ref="BE194:BE199" si="24">IF(N194="základná",J194,0)</f>
        <v>0</v>
      </c>
      <c r="BF194" s="153">
        <f t="shared" ref="BF194:BF199" si="25">IF(N194="znížená",J194,0)</f>
        <v>0</v>
      </c>
      <c r="BG194" s="153">
        <f t="shared" ref="BG194:BG199" si="26">IF(N194="zákl. prenesená",J194,0)</f>
        <v>0</v>
      </c>
      <c r="BH194" s="153">
        <f t="shared" ref="BH194:BH199" si="27">IF(N194="zníž. prenesená",J194,0)</f>
        <v>0</v>
      </c>
      <c r="BI194" s="153">
        <f t="shared" ref="BI194:BI199" si="28">IF(N194="nulová",J194,0)</f>
        <v>0</v>
      </c>
      <c r="BJ194" s="13" t="s">
        <v>83</v>
      </c>
      <c r="BK194" s="153">
        <f t="shared" ref="BK194:BK199" si="29">ROUND(I194*H194,2)</f>
        <v>0</v>
      </c>
      <c r="BL194" s="13" t="s">
        <v>191</v>
      </c>
      <c r="BM194" s="152" t="s">
        <v>1978</v>
      </c>
    </row>
    <row r="195" spans="2:65" s="1" customFormat="1" ht="38" customHeight="1">
      <c r="B195" s="139"/>
      <c r="C195" s="140" t="s">
        <v>379</v>
      </c>
      <c r="D195" s="140" t="s">
        <v>187</v>
      </c>
      <c r="E195" s="141" t="s">
        <v>1605</v>
      </c>
      <c r="F195" s="142" t="s">
        <v>1606</v>
      </c>
      <c r="G195" s="143" t="s">
        <v>190</v>
      </c>
      <c r="H195" s="144">
        <v>258.32</v>
      </c>
      <c r="I195" s="145"/>
      <c r="J195" s="146">
        <f t="shared" si="20"/>
        <v>0</v>
      </c>
      <c r="K195" s="147"/>
      <c r="L195" s="28"/>
      <c r="M195" s="148" t="s">
        <v>1</v>
      </c>
      <c r="N195" s="149" t="s">
        <v>36</v>
      </c>
      <c r="P195" s="150">
        <f t="shared" si="21"/>
        <v>0</v>
      </c>
      <c r="Q195" s="150">
        <v>0.35913832000000001</v>
      </c>
      <c r="R195" s="150">
        <f t="shared" si="22"/>
        <v>92.772610822399997</v>
      </c>
      <c r="S195" s="150">
        <v>0</v>
      </c>
      <c r="T195" s="151">
        <f t="shared" si="23"/>
        <v>0</v>
      </c>
      <c r="AR195" s="152" t="s">
        <v>191</v>
      </c>
      <c r="AT195" s="152" t="s">
        <v>187</v>
      </c>
      <c r="AU195" s="152" t="s">
        <v>83</v>
      </c>
      <c r="AY195" s="13" t="s">
        <v>185</v>
      </c>
      <c r="BE195" s="153">
        <f t="shared" si="24"/>
        <v>0</v>
      </c>
      <c r="BF195" s="153">
        <f t="shared" si="25"/>
        <v>0</v>
      </c>
      <c r="BG195" s="153">
        <f t="shared" si="26"/>
        <v>0</v>
      </c>
      <c r="BH195" s="153">
        <f t="shared" si="27"/>
        <v>0</v>
      </c>
      <c r="BI195" s="153">
        <f t="shared" si="28"/>
        <v>0</v>
      </c>
      <c r="BJ195" s="13" t="s">
        <v>83</v>
      </c>
      <c r="BK195" s="153">
        <f t="shared" si="29"/>
        <v>0</v>
      </c>
      <c r="BL195" s="13" t="s">
        <v>191</v>
      </c>
      <c r="BM195" s="152" t="s">
        <v>1979</v>
      </c>
    </row>
    <row r="196" spans="2:65" s="1" customFormat="1" ht="33" customHeight="1">
      <c r="B196" s="139"/>
      <c r="C196" s="140" t="s">
        <v>383</v>
      </c>
      <c r="D196" s="140" t="s">
        <v>187</v>
      </c>
      <c r="E196" s="141" t="s">
        <v>1980</v>
      </c>
      <c r="F196" s="142" t="s">
        <v>1981</v>
      </c>
      <c r="G196" s="143" t="s">
        <v>190</v>
      </c>
      <c r="H196" s="144">
        <v>258.32</v>
      </c>
      <c r="I196" s="145"/>
      <c r="J196" s="146">
        <f t="shared" si="20"/>
        <v>0</v>
      </c>
      <c r="K196" s="147"/>
      <c r="L196" s="28"/>
      <c r="M196" s="148" t="s">
        <v>1</v>
      </c>
      <c r="N196" s="149" t="s">
        <v>36</v>
      </c>
      <c r="P196" s="150">
        <f t="shared" si="21"/>
        <v>0</v>
      </c>
      <c r="Q196" s="150">
        <v>0</v>
      </c>
      <c r="R196" s="150">
        <f t="shared" si="22"/>
        <v>0</v>
      </c>
      <c r="S196" s="150">
        <v>0</v>
      </c>
      <c r="T196" s="151">
        <f t="shared" si="23"/>
        <v>0</v>
      </c>
      <c r="AR196" s="152" t="s">
        <v>191</v>
      </c>
      <c r="AT196" s="152" t="s">
        <v>187</v>
      </c>
      <c r="AU196" s="152" t="s">
        <v>83</v>
      </c>
      <c r="AY196" s="13" t="s">
        <v>185</v>
      </c>
      <c r="BE196" s="153">
        <f t="shared" si="24"/>
        <v>0</v>
      </c>
      <c r="BF196" s="153">
        <f t="shared" si="25"/>
        <v>0</v>
      </c>
      <c r="BG196" s="153">
        <f t="shared" si="26"/>
        <v>0</v>
      </c>
      <c r="BH196" s="153">
        <f t="shared" si="27"/>
        <v>0</v>
      </c>
      <c r="BI196" s="153">
        <f t="shared" si="28"/>
        <v>0</v>
      </c>
      <c r="BJ196" s="13" t="s">
        <v>83</v>
      </c>
      <c r="BK196" s="153">
        <f t="shared" si="29"/>
        <v>0</v>
      </c>
      <c r="BL196" s="13" t="s">
        <v>191</v>
      </c>
      <c r="BM196" s="152" t="s">
        <v>1982</v>
      </c>
    </row>
    <row r="197" spans="2:65" s="1" customFormat="1" ht="24.25" customHeight="1">
      <c r="B197" s="139"/>
      <c r="C197" s="140" t="s">
        <v>387</v>
      </c>
      <c r="D197" s="140" t="s">
        <v>187</v>
      </c>
      <c r="E197" s="141" t="s">
        <v>1983</v>
      </c>
      <c r="F197" s="142" t="s">
        <v>1984</v>
      </c>
      <c r="G197" s="143" t="s">
        <v>190</v>
      </c>
      <c r="H197" s="144">
        <v>258.32</v>
      </c>
      <c r="I197" s="145"/>
      <c r="J197" s="146">
        <f t="shared" si="20"/>
        <v>0</v>
      </c>
      <c r="K197" s="147"/>
      <c r="L197" s="28"/>
      <c r="M197" s="148" t="s">
        <v>1</v>
      </c>
      <c r="N197" s="149" t="s">
        <v>36</v>
      </c>
      <c r="P197" s="150">
        <f t="shared" si="21"/>
        <v>0</v>
      </c>
      <c r="Q197" s="150">
        <v>0.12966</v>
      </c>
      <c r="R197" s="150">
        <f t="shared" si="22"/>
        <v>33.493771199999998</v>
      </c>
      <c r="S197" s="150">
        <v>0</v>
      </c>
      <c r="T197" s="151">
        <f t="shared" si="23"/>
        <v>0</v>
      </c>
      <c r="AR197" s="152" t="s">
        <v>191</v>
      </c>
      <c r="AT197" s="152" t="s">
        <v>187</v>
      </c>
      <c r="AU197" s="152" t="s">
        <v>83</v>
      </c>
      <c r="AY197" s="13" t="s">
        <v>185</v>
      </c>
      <c r="BE197" s="153">
        <f t="shared" si="24"/>
        <v>0</v>
      </c>
      <c r="BF197" s="153">
        <f t="shared" si="25"/>
        <v>0</v>
      </c>
      <c r="BG197" s="153">
        <f t="shared" si="26"/>
        <v>0</v>
      </c>
      <c r="BH197" s="153">
        <f t="shared" si="27"/>
        <v>0</v>
      </c>
      <c r="BI197" s="153">
        <f t="shared" si="28"/>
        <v>0</v>
      </c>
      <c r="BJ197" s="13" t="s">
        <v>83</v>
      </c>
      <c r="BK197" s="153">
        <f t="shared" si="29"/>
        <v>0</v>
      </c>
      <c r="BL197" s="13" t="s">
        <v>191</v>
      </c>
      <c r="BM197" s="152" t="s">
        <v>1985</v>
      </c>
    </row>
    <row r="198" spans="2:65" s="1" customFormat="1" ht="33" customHeight="1">
      <c r="B198" s="139"/>
      <c r="C198" s="140" t="s">
        <v>391</v>
      </c>
      <c r="D198" s="140" t="s">
        <v>187</v>
      </c>
      <c r="E198" s="141" t="s">
        <v>1986</v>
      </c>
      <c r="F198" s="142" t="s">
        <v>1987</v>
      </c>
      <c r="G198" s="143" t="s">
        <v>190</v>
      </c>
      <c r="H198" s="144">
        <v>22</v>
      </c>
      <c r="I198" s="145"/>
      <c r="J198" s="146">
        <f t="shared" si="20"/>
        <v>0</v>
      </c>
      <c r="K198" s="147"/>
      <c r="L198" s="28"/>
      <c r="M198" s="148" t="s">
        <v>1</v>
      </c>
      <c r="N198" s="149" t="s">
        <v>36</v>
      </c>
      <c r="P198" s="150">
        <f t="shared" si="21"/>
        <v>0</v>
      </c>
      <c r="Q198" s="150">
        <v>0</v>
      </c>
      <c r="R198" s="150">
        <f t="shared" si="22"/>
        <v>0</v>
      </c>
      <c r="S198" s="150">
        <v>0</v>
      </c>
      <c r="T198" s="151">
        <f t="shared" si="23"/>
        <v>0</v>
      </c>
      <c r="AR198" s="152" t="s">
        <v>191</v>
      </c>
      <c r="AT198" s="152" t="s">
        <v>187</v>
      </c>
      <c r="AU198" s="152" t="s">
        <v>83</v>
      </c>
      <c r="AY198" s="13" t="s">
        <v>185</v>
      </c>
      <c r="BE198" s="153">
        <f t="shared" si="24"/>
        <v>0</v>
      </c>
      <c r="BF198" s="153">
        <f t="shared" si="25"/>
        <v>0</v>
      </c>
      <c r="BG198" s="153">
        <f t="shared" si="26"/>
        <v>0</v>
      </c>
      <c r="BH198" s="153">
        <f t="shared" si="27"/>
        <v>0</v>
      </c>
      <c r="BI198" s="153">
        <f t="shared" si="28"/>
        <v>0</v>
      </c>
      <c r="BJ198" s="13" t="s">
        <v>83</v>
      </c>
      <c r="BK198" s="153">
        <f t="shared" si="29"/>
        <v>0</v>
      </c>
      <c r="BL198" s="13" t="s">
        <v>191</v>
      </c>
      <c r="BM198" s="152" t="s">
        <v>1988</v>
      </c>
    </row>
    <row r="199" spans="2:65" s="1" customFormat="1" ht="16.5" customHeight="1">
      <c r="B199" s="139"/>
      <c r="C199" s="154" t="s">
        <v>395</v>
      </c>
      <c r="D199" s="154" t="s">
        <v>220</v>
      </c>
      <c r="E199" s="155" t="s">
        <v>1989</v>
      </c>
      <c r="F199" s="156" t="s">
        <v>1990</v>
      </c>
      <c r="G199" s="157" t="s">
        <v>190</v>
      </c>
      <c r="H199" s="158">
        <v>22</v>
      </c>
      <c r="I199" s="159"/>
      <c r="J199" s="160">
        <f t="shared" si="20"/>
        <v>0</v>
      </c>
      <c r="K199" s="161"/>
      <c r="L199" s="162"/>
      <c r="M199" s="163" t="s">
        <v>1</v>
      </c>
      <c r="N199" s="164" t="s">
        <v>36</v>
      </c>
      <c r="P199" s="150">
        <f t="shared" si="21"/>
        <v>0</v>
      </c>
      <c r="Q199" s="150">
        <v>1.8200000000000001E-2</v>
      </c>
      <c r="R199" s="150">
        <f t="shared" si="22"/>
        <v>0.40040000000000003</v>
      </c>
      <c r="S199" s="150">
        <v>0</v>
      </c>
      <c r="T199" s="151">
        <f t="shared" si="23"/>
        <v>0</v>
      </c>
      <c r="AR199" s="152" t="s">
        <v>215</v>
      </c>
      <c r="AT199" s="152" t="s">
        <v>220</v>
      </c>
      <c r="AU199" s="152" t="s">
        <v>83</v>
      </c>
      <c r="AY199" s="13" t="s">
        <v>185</v>
      </c>
      <c r="BE199" s="153">
        <f t="shared" si="24"/>
        <v>0</v>
      </c>
      <c r="BF199" s="153">
        <f t="shared" si="25"/>
        <v>0</v>
      </c>
      <c r="BG199" s="153">
        <f t="shared" si="26"/>
        <v>0</v>
      </c>
      <c r="BH199" s="153">
        <f t="shared" si="27"/>
        <v>0</v>
      </c>
      <c r="BI199" s="153">
        <f t="shared" si="28"/>
        <v>0</v>
      </c>
      <c r="BJ199" s="13" t="s">
        <v>83</v>
      </c>
      <c r="BK199" s="153">
        <f t="shared" si="29"/>
        <v>0</v>
      </c>
      <c r="BL199" s="13" t="s">
        <v>191</v>
      </c>
      <c r="BM199" s="152" t="s">
        <v>1991</v>
      </c>
    </row>
    <row r="200" spans="2:65" s="11" customFormat="1" ht="23" customHeight="1">
      <c r="B200" s="127"/>
      <c r="D200" s="128" t="s">
        <v>69</v>
      </c>
      <c r="E200" s="137" t="s">
        <v>1992</v>
      </c>
      <c r="F200" s="137" t="s">
        <v>1993</v>
      </c>
      <c r="I200" s="130"/>
      <c r="J200" s="138">
        <f>BK200</f>
        <v>0</v>
      </c>
      <c r="L200" s="127"/>
      <c r="M200" s="132"/>
      <c r="P200" s="133">
        <f>SUM(P201:P227)</f>
        <v>0</v>
      </c>
      <c r="R200" s="133">
        <f>SUM(R201:R227)</f>
        <v>0</v>
      </c>
      <c r="T200" s="134">
        <f>SUM(T201:T227)</f>
        <v>0</v>
      </c>
      <c r="AR200" s="128" t="s">
        <v>77</v>
      </c>
      <c r="AT200" s="135" t="s">
        <v>69</v>
      </c>
      <c r="AU200" s="135" t="s">
        <v>77</v>
      </c>
      <c r="AY200" s="128" t="s">
        <v>185</v>
      </c>
      <c r="BK200" s="136">
        <f>SUM(BK201:BK227)</f>
        <v>0</v>
      </c>
    </row>
    <row r="201" spans="2:65" s="1" customFormat="1" ht="24.25" customHeight="1">
      <c r="B201" s="139"/>
      <c r="C201" s="140" t="s">
        <v>399</v>
      </c>
      <c r="D201" s="140" t="s">
        <v>187</v>
      </c>
      <c r="E201" s="141" t="s">
        <v>1994</v>
      </c>
      <c r="F201" s="142" t="s">
        <v>1995</v>
      </c>
      <c r="G201" s="143" t="s">
        <v>255</v>
      </c>
      <c r="H201" s="144">
        <v>18</v>
      </c>
      <c r="I201" s="145"/>
      <c r="J201" s="146">
        <f t="shared" ref="J201:J227" si="30">ROUND(I201*H201,2)</f>
        <v>0</v>
      </c>
      <c r="K201" s="147"/>
      <c r="L201" s="28"/>
      <c r="M201" s="148" t="s">
        <v>1</v>
      </c>
      <c r="N201" s="149" t="s">
        <v>36</v>
      </c>
      <c r="P201" s="150">
        <f t="shared" ref="P201:P227" si="31">O201*H201</f>
        <v>0</v>
      </c>
      <c r="Q201" s="150">
        <v>0</v>
      </c>
      <c r="R201" s="150">
        <f t="shared" ref="R201:R227" si="32">Q201*H201</f>
        <v>0</v>
      </c>
      <c r="S201" s="150">
        <v>0</v>
      </c>
      <c r="T201" s="151">
        <f t="shared" ref="T201:T227" si="33">S201*H201</f>
        <v>0</v>
      </c>
      <c r="AR201" s="152" t="s">
        <v>191</v>
      </c>
      <c r="AT201" s="152" t="s">
        <v>187</v>
      </c>
      <c r="AU201" s="152" t="s">
        <v>83</v>
      </c>
      <c r="AY201" s="13" t="s">
        <v>185</v>
      </c>
      <c r="BE201" s="153">
        <f t="shared" ref="BE201:BE227" si="34">IF(N201="základná",J201,0)</f>
        <v>0</v>
      </c>
      <c r="BF201" s="153">
        <f t="shared" ref="BF201:BF227" si="35">IF(N201="znížená",J201,0)</f>
        <v>0</v>
      </c>
      <c r="BG201" s="153">
        <f t="shared" ref="BG201:BG227" si="36">IF(N201="zákl. prenesená",J201,0)</f>
        <v>0</v>
      </c>
      <c r="BH201" s="153">
        <f t="shared" ref="BH201:BH227" si="37">IF(N201="zníž. prenesená",J201,0)</f>
        <v>0</v>
      </c>
      <c r="BI201" s="153">
        <f t="shared" ref="BI201:BI227" si="38">IF(N201="nulová",J201,0)</f>
        <v>0</v>
      </c>
      <c r="BJ201" s="13" t="s">
        <v>83</v>
      </c>
      <c r="BK201" s="153">
        <f t="shared" ref="BK201:BK227" si="39">ROUND(I201*H201,2)</f>
        <v>0</v>
      </c>
      <c r="BL201" s="13" t="s">
        <v>191</v>
      </c>
      <c r="BM201" s="152" t="s">
        <v>1996</v>
      </c>
    </row>
    <row r="202" spans="2:65" s="1" customFormat="1" ht="24.25" customHeight="1">
      <c r="B202" s="139"/>
      <c r="C202" s="140" t="s">
        <v>403</v>
      </c>
      <c r="D202" s="140" t="s">
        <v>187</v>
      </c>
      <c r="E202" s="141" t="s">
        <v>1997</v>
      </c>
      <c r="F202" s="142" t="s">
        <v>1998</v>
      </c>
      <c r="G202" s="143" t="s">
        <v>255</v>
      </c>
      <c r="H202" s="144">
        <v>11</v>
      </c>
      <c r="I202" s="145"/>
      <c r="J202" s="146">
        <f t="shared" si="30"/>
        <v>0</v>
      </c>
      <c r="K202" s="147"/>
      <c r="L202" s="28"/>
      <c r="M202" s="148" t="s">
        <v>1</v>
      </c>
      <c r="N202" s="149" t="s">
        <v>36</v>
      </c>
      <c r="P202" s="150">
        <f t="shared" si="31"/>
        <v>0</v>
      </c>
      <c r="Q202" s="150">
        <v>0</v>
      </c>
      <c r="R202" s="150">
        <f t="shared" si="32"/>
        <v>0</v>
      </c>
      <c r="S202" s="150">
        <v>0</v>
      </c>
      <c r="T202" s="151">
        <f t="shared" si="33"/>
        <v>0</v>
      </c>
      <c r="AR202" s="152" t="s">
        <v>191</v>
      </c>
      <c r="AT202" s="152" t="s">
        <v>187</v>
      </c>
      <c r="AU202" s="152" t="s">
        <v>83</v>
      </c>
      <c r="AY202" s="13" t="s">
        <v>185</v>
      </c>
      <c r="BE202" s="153">
        <f t="shared" si="34"/>
        <v>0</v>
      </c>
      <c r="BF202" s="153">
        <f t="shared" si="35"/>
        <v>0</v>
      </c>
      <c r="BG202" s="153">
        <f t="shared" si="36"/>
        <v>0</v>
      </c>
      <c r="BH202" s="153">
        <f t="shared" si="37"/>
        <v>0</v>
      </c>
      <c r="BI202" s="153">
        <f t="shared" si="38"/>
        <v>0</v>
      </c>
      <c r="BJ202" s="13" t="s">
        <v>83</v>
      </c>
      <c r="BK202" s="153">
        <f t="shared" si="39"/>
        <v>0</v>
      </c>
      <c r="BL202" s="13" t="s">
        <v>191</v>
      </c>
      <c r="BM202" s="152" t="s">
        <v>1999</v>
      </c>
    </row>
    <row r="203" spans="2:65" s="1" customFormat="1" ht="16.5" customHeight="1">
      <c r="B203" s="139"/>
      <c r="C203" s="140" t="s">
        <v>407</v>
      </c>
      <c r="D203" s="140" t="s">
        <v>187</v>
      </c>
      <c r="E203" s="141" t="s">
        <v>2000</v>
      </c>
      <c r="F203" s="142" t="s">
        <v>2001</v>
      </c>
      <c r="G203" s="143" t="s">
        <v>255</v>
      </c>
      <c r="H203" s="144">
        <v>1</v>
      </c>
      <c r="I203" s="145"/>
      <c r="J203" s="146">
        <f t="shared" si="30"/>
        <v>0</v>
      </c>
      <c r="K203" s="147"/>
      <c r="L203" s="28"/>
      <c r="M203" s="148" t="s">
        <v>1</v>
      </c>
      <c r="N203" s="149" t="s">
        <v>36</v>
      </c>
      <c r="P203" s="150">
        <f t="shared" si="31"/>
        <v>0</v>
      </c>
      <c r="Q203" s="150">
        <v>0</v>
      </c>
      <c r="R203" s="150">
        <f t="shared" si="32"/>
        <v>0</v>
      </c>
      <c r="S203" s="150">
        <v>0</v>
      </c>
      <c r="T203" s="151">
        <f t="shared" si="33"/>
        <v>0</v>
      </c>
      <c r="AR203" s="152" t="s">
        <v>191</v>
      </c>
      <c r="AT203" s="152" t="s">
        <v>187</v>
      </c>
      <c r="AU203" s="152" t="s">
        <v>83</v>
      </c>
      <c r="AY203" s="13" t="s">
        <v>185</v>
      </c>
      <c r="BE203" s="153">
        <f t="shared" si="34"/>
        <v>0</v>
      </c>
      <c r="BF203" s="153">
        <f t="shared" si="35"/>
        <v>0</v>
      </c>
      <c r="BG203" s="153">
        <f t="shared" si="36"/>
        <v>0</v>
      </c>
      <c r="BH203" s="153">
        <f t="shared" si="37"/>
        <v>0</v>
      </c>
      <c r="BI203" s="153">
        <f t="shared" si="38"/>
        <v>0</v>
      </c>
      <c r="BJ203" s="13" t="s">
        <v>83</v>
      </c>
      <c r="BK203" s="153">
        <f t="shared" si="39"/>
        <v>0</v>
      </c>
      <c r="BL203" s="13" t="s">
        <v>191</v>
      </c>
      <c r="BM203" s="152" t="s">
        <v>2002</v>
      </c>
    </row>
    <row r="204" spans="2:65" s="1" customFormat="1" ht="16.5" customHeight="1">
      <c r="B204" s="139"/>
      <c r="C204" s="140" t="s">
        <v>411</v>
      </c>
      <c r="D204" s="140" t="s">
        <v>187</v>
      </c>
      <c r="E204" s="141" t="s">
        <v>2003</v>
      </c>
      <c r="F204" s="142" t="s">
        <v>2004</v>
      </c>
      <c r="G204" s="143" t="s">
        <v>255</v>
      </c>
      <c r="H204" s="144">
        <v>28</v>
      </c>
      <c r="I204" s="145"/>
      <c r="J204" s="146">
        <f t="shared" si="30"/>
        <v>0</v>
      </c>
      <c r="K204" s="147"/>
      <c r="L204" s="28"/>
      <c r="M204" s="148" t="s">
        <v>1</v>
      </c>
      <c r="N204" s="149" t="s">
        <v>36</v>
      </c>
      <c r="P204" s="150">
        <f t="shared" si="31"/>
        <v>0</v>
      </c>
      <c r="Q204" s="150">
        <v>0</v>
      </c>
      <c r="R204" s="150">
        <f t="shared" si="32"/>
        <v>0</v>
      </c>
      <c r="S204" s="150">
        <v>0</v>
      </c>
      <c r="T204" s="151">
        <f t="shared" si="33"/>
        <v>0</v>
      </c>
      <c r="AR204" s="152" t="s">
        <v>191</v>
      </c>
      <c r="AT204" s="152" t="s">
        <v>187</v>
      </c>
      <c r="AU204" s="152" t="s">
        <v>83</v>
      </c>
      <c r="AY204" s="13" t="s">
        <v>185</v>
      </c>
      <c r="BE204" s="153">
        <f t="shared" si="34"/>
        <v>0</v>
      </c>
      <c r="BF204" s="153">
        <f t="shared" si="35"/>
        <v>0</v>
      </c>
      <c r="BG204" s="153">
        <f t="shared" si="36"/>
        <v>0</v>
      </c>
      <c r="BH204" s="153">
        <f t="shared" si="37"/>
        <v>0</v>
      </c>
      <c r="BI204" s="153">
        <f t="shared" si="38"/>
        <v>0</v>
      </c>
      <c r="BJ204" s="13" t="s">
        <v>83</v>
      </c>
      <c r="BK204" s="153">
        <f t="shared" si="39"/>
        <v>0</v>
      </c>
      <c r="BL204" s="13" t="s">
        <v>191</v>
      </c>
      <c r="BM204" s="152" t="s">
        <v>2005</v>
      </c>
    </row>
    <row r="205" spans="2:65" s="1" customFormat="1" ht="16.5" customHeight="1">
      <c r="B205" s="139"/>
      <c r="C205" s="140" t="s">
        <v>415</v>
      </c>
      <c r="D205" s="140" t="s">
        <v>187</v>
      </c>
      <c r="E205" s="141" t="s">
        <v>2006</v>
      </c>
      <c r="F205" s="142" t="s">
        <v>2007</v>
      </c>
      <c r="G205" s="143" t="s">
        <v>255</v>
      </c>
      <c r="H205" s="144">
        <v>1</v>
      </c>
      <c r="I205" s="145"/>
      <c r="J205" s="146">
        <f t="shared" si="30"/>
        <v>0</v>
      </c>
      <c r="K205" s="147"/>
      <c r="L205" s="28"/>
      <c r="M205" s="148" t="s">
        <v>1</v>
      </c>
      <c r="N205" s="149" t="s">
        <v>36</v>
      </c>
      <c r="P205" s="150">
        <f t="shared" si="31"/>
        <v>0</v>
      </c>
      <c r="Q205" s="150">
        <v>0</v>
      </c>
      <c r="R205" s="150">
        <f t="shared" si="32"/>
        <v>0</v>
      </c>
      <c r="S205" s="150">
        <v>0</v>
      </c>
      <c r="T205" s="151">
        <f t="shared" si="33"/>
        <v>0</v>
      </c>
      <c r="AR205" s="152" t="s">
        <v>191</v>
      </c>
      <c r="AT205" s="152" t="s">
        <v>187</v>
      </c>
      <c r="AU205" s="152" t="s">
        <v>83</v>
      </c>
      <c r="AY205" s="13" t="s">
        <v>185</v>
      </c>
      <c r="BE205" s="153">
        <f t="shared" si="34"/>
        <v>0</v>
      </c>
      <c r="BF205" s="153">
        <f t="shared" si="35"/>
        <v>0</v>
      </c>
      <c r="BG205" s="153">
        <f t="shared" si="36"/>
        <v>0</v>
      </c>
      <c r="BH205" s="153">
        <f t="shared" si="37"/>
        <v>0</v>
      </c>
      <c r="BI205" s="153">
        <f t="shared" si="38"/>
        <v>0</v>
      </c>
      <c r="BJ205" s="13" t="s">
        <v>83</v>
      </c>
      <c r="BK205" s="153">
        <f t="shared" si="39"/>
        <v>0</v>
      </c>
      <c r="BL205" s="13" t="s">
        <v>191</v>
      </c>
      <c r="BM205" s="152" t="s">
        <v>2008</v>
      </c>
    </row>
    <row r="206" spans="2:65" s="1" customFormat="1" ht="24.25" customHeight="1">
      <c r="B206" s="139"/>
      <c r="C206" s="140" t="s">
        <v>419</v>
      </c>
      <c r="D206" s="140" t="s">
        <v>187</v>
      </c>
      <c r="E206" s="141" t="s">
        <v>2009</v>
      </c>
      <c r="F206" s="142" t="s">
        <v>2010</v>
      </c>
      <c r="G206" s="143" t="s">
        <v>255</v>
      </c>
      <c r="H206" s="144">
        <v>2</v>
      </c>
      <c r="I206" s="145"/>
      <c r="J206" s="146">
        <f t="shared" si="30"/>
        <v>0</v>
      </c>
      <c r="K206" s="147"/>
      <c r="L206" s="28"/>
      <c r="M206" s="148" t="s">
        <v>1</v>
      </c>
      <c r="N206" s="149" t="s">
        <v>36</v>
      </c>
      <c r="P206" s="150">
        <f t="shared" si="31"/>
        <v>0</v>
      </c>
      <c r="Q206" s="150">
        <v>0</v>
      </c>
      <c r="R206" s="150">
        <f t="shared" si="32"/>
        <v>0</v>
      </c>
      <c r="S206" s="150">
        <v>0</v>
      </c>
      <c r="T206" s="151">
        <f t="shared" si="33"/>
        <v>0</v>
      </c>
      <c r="AR206" s="152" t="s">
        <v>191</v>
      </c>
      <c r="AT206" s="152" t="s">
        <v>187</v>
      </c>
      <c r="AU206" s="152" t="s">
        <v>83</v>
      </c>
      <c r="AY206" s="13" t="s">
        <v>185</v>
      </c>
      <c r="BE206" s="153">
        <f t="shared" si="34"/>
        <v>0</v>
      </c>
      <c r="BF206" s="153">
        <f t="shared" si="35"/>
        <v>0</v>
      </c>
      <c r="BG206" s="153">
        <f t="shared" si="36"/>
        <v>0</v>
      </c>
      <c r="BH206" s="153">
        <f t="shared" si="37"/>
        <v>0</v>
      </c>
      <c r="BI206" s="153">
        <f t="shared" si="38"/>
        <v>0</v>
      </c>
      <c r="BJ206" s="13" t="s">
        <v>83</v>
      </c>
      <c r="BK206" s="153">
        <f t="shared" si="39"/>
        <v>0</v>
      </c>
      <c r="BL206" s="13" t="s">
        <v>191</v>
      </c>
      <c r="BM206" s="152" t="s">
        <v>2011</v>
      </c>
    </row>
    <row r="207" spans="2:65" s="1" customFormat="1" ht="24.25" customHeight="1">
      <c r="B207" s="139"/>
      <c r="C207" s="140" t="s">
        <v>423</v>
      </c>
      <c r="D207" s="140" t="s">
        <v>187</v>
      </c>
      <c r="E207" s="141" t="s">
        <v>2012</v>
      </c>
      <c r="F207" s="142" t="s">
        <v>2013</v>
      </c>
      <c r="G207" s="143" t="s">
        <v>255</v>
      </c>
      <c r="H207" s="144">
        <v>17</v>
      </c>
      <c r="I207" s="145"/>
      <c r="J207" s="146">
        <f t="shared" si="30"/>
        <v>0</v>
      </c>
      <c r="K207" s="147"/>
      <c r="L207" s="28"/>
      <c r="M207" s="148" t="s">
        <v>1</v>
      </c>
      <c r="N207" s="149" t="s">
        <v>36</v>
      </c>
      <c r="P207" s="150">
        <f t="shared" si="31"/>
        <v>0</v>
      </c>
      <c r="Q207" s="150">
        <v>0</v>
      </c>
      <c r="R207" s="150">
        <f t="shared" si="32"/>
        <v>0</v>
      </c>
      <c r="S207" s="150">
        <v>0</v>
      </c>
      <c r="T207" s="151">
        <f t="shared" si="33"/>
        <v>0</v>
      </c>
      <c r="AR207" s="152" t="s">
        <v>191</v>
      </c>
      <c r="AT207" s="152" t="s">
        <v>187</v>
      </c>
      <c r="AU207" s="152" t="s">
        <v>83</v>
      </c>
      <c r="AY207" s="13" t="s">
        <v>185</v>
      </c>
      <c r="BE207" s="153">
        <f t="shared" si="34"/>
        <v>0</v>
      </c>
      <c r="BF207" s="153">
        <f t="shared" si="35"/>
        <v>0</v>
      </c>
      <c r="BG207" s="153">
        <f t="shared" si="36"/>
        <v>0</v>
      </c>
      <c r="BH207" s="153">
        <f t="shared" si="37"/>
        <v>0</v>
      </c>
      <c r="BI207" s="153">
        <f t="shared" si="38"/>
        <v>0</v>
      </c>
      <c r="BJ207" s="13" t="s">
        <v>83</v>
      </c>
      <c r="BK207" s="153">
        <f t="shared" si="39"/>
        <v>0</v>
      </c>
      <c r="BL207" s="13" t="s">
        <v>191</v>
      </c>
      <c r="BM207" s="152" t="s">
        <v>2014</v>
      </c>
    </row>
    <row r="208" spans="2:65" s="1" customFormat="1" ht="16.5" customHeight="1">
      <c r="B208" s="139"/>
      <c r="C208" s="140" t="s">
        <v>427</v>
      </c>
      <c r="D208" s="140" t="s">
        <v>187</v>
      </c>
      <c r="E208" s="141" t="s">
        <v>2015</v>
      </c>
      <c r="F208" s="142" t="s">
        <v>2016</v>
      </c>
      <c r="G208" s="143" t="s">
        <v>255</v>
      </c>
      <c r="H208" s="144">
        <v>2</v>
      </c>
      <c r="I208" s="145"/>
      <c r="J208" s="146">
        <f t="shared" si="30"/>
        <v>0</v>
      </c>
      <c r="K208" s="147"/>
      <c r="L208" s="28"/>
      <c r="M208" s="148" t="s">
        <v>1</v>
      </c>
      <c r="N208" s="149" t="s">
        <v>36</v>
      </c>
      <c r="P208" s="150">
        <f t="shared" si="31"/>
        <v>0</v>
      </c>
      <c r="Q208" s="150">
        <v>0</v>
      </c>
      <c r="R208" s="150">
        <f t="shared" si="32"/>
        <v>0</v>
      </c>
      <c r="S208" s="150">
        <v>0</v>
      </c>
      <c r="T208" s="151">
        <f t="shared" si="33"/>
        <v>0</v>
      </c>
      <c r="AR208" s="152" t="s">
        <v>191</v>
      </c>
      <c r="AT208" s="152" t="s">
        <v>187</v>
      </c>
      <c r="AU208" s="152" t="s">
        <v>83</v>
      </c>
      <c r="AY208" s="13" t="s">
        <v>185</v>
      </c>
      <c r="BE208" s="153">
        <f t="shared" si="34"/>
        <v>0</v>
      </c>
      <c r="BF208" s="153">
        <f t="shared" si="35"/>
        <v>0</v>
      </c>
      <c r="BG208" s="153">
        <f t="shared" si="36"/>
        <v>0</v>
      </c>
      <c r="BH208" s="153">
        <f t="shared" si="37"/>
        <v>0</v>
      </c>
      <c r="BI208" s="153">
        <f t="shared" si="38"/>
        <v>0</v>
      </c>
      <c r="BJ208" s="13" t="s">
        <v>83</v>
      </c>
      <c r="BK208" s="153">
        <f t="shared" si="39"/>
        <v>0</v>
      </c>
      <c r="BL208" s="13" t="s">
        <v>191</v>
      </c>
      <c r="BM208" s="152" t="s">
        <v>2017</v>
      </c>
    </row>
    <row r="209" spans="2:65" s="1" customFormat="1" ht="16.5" customHeight="1">
      <c r="B209" s="139"/>
      <c r="C209" s="140" t="s">
        <v>432</v>
      </c>
      <c r="D209" s="140" t="s">
        <v>187</v>
      </c>
      <c r="E209" s="141" t="s">
        <v>2018</v>
      </c>
      <c r="F209" s="142" t="s">
        <v>2019</v>
      </c>
      <c r="G209" s="143" t="s">
        <v>255</v>
      </c>
      <c r="H209" s="144">
        <v>2</v>
      </c>
      <c r="I209" s="145"/>
      <c r="J209" s="146">
        <f t="shared" si="30"/>
        <v>0</v>
      </c>
      <c r="K209" s="147"/>
      <c r="L209" s="28"/>
      <c r="M209" s="148" t="s">
        <v>1</v>
      </c>
      <c r="N209" s="149" t="s">
        <v>36</v>
      </c>
      <c r="P209" s="150">
        <f t="shared" si="31"/>
        <v>0</v>
      </c>
      <c r="Q209" s="150">
        <v>0</v>
      </c>
      <c r="R209" s="150">
        <f t="shared" si="32"/>
        <v>0</v>
      </c>
      <c r="S209" s="150">
        <v>0</v>
      </c>
      <c r="T209" s="151">
        <f t="shared" si="33"/>
        <v>0</v>
      </c>
      <c r="AR209" s="152" t="s">
        <v>191</v>
      </c>
      <c r="AT209" s="152" t="s">
        <v>187</v>
      </c>
      <c r="AU209" s="152" t="s">
        <v>83</v>
      </c>
      <c r="AY209" s="13" t="s">
        <v>185</v>
      </c>
      <c r="BE209" s="153">
        <f t="shared" si="34"/>
        <v>0</v>
      </c>
      <c r="BF209" s="153">
        <f t="shared" si="35"/>
        <v>0</v>
      </c>
      <c r="BG209" s="153">
        <f t="shared" si="36"/>
        <v>0</v>
      </c>
      <c r="BH209" s="153">
        <f t="shared" si="37"/>
        <v>0</v>
      </c>
      <c r="BI209" s="153">
        <f t="shared" si="38"/>
        <v>0</v>
      </c>
      <c r="BJ209" s="13" t="s">
        <v>83</v>
      </c>
      <c r="BK209" s="153">
        <f t="shared" si="39"/>
        <v>0</v>
      </c>
      <c r="BL209" s="13" t="s">
        <v>191</v>
      </c>
      <c r="BM209" s="152" t="s">
        <v>2020</v>
      </c>
    </row>
    <row r="210" spans="2:65" s="1" customFormat="1" ht="16.5" customHeight="1">
      <c r="B210" s="139"/>
      <c r="C210" s="140" t="s">
        <v>436</v>
      </c>
      <c r="D210" s="140" t="s">
        <v>187</v>
      </c>
      <c r="E210" s="141" t="s">
        <v>2021</v>
      </c>
      <c r="F210" s="142" t="s">
        <v>2022</v>
      </c>
      <c r="G210" s="143" t="s">
        <v>255</v>
      </c>
      <c r="H210" s="144">
        <v>2</v>
      </c>
      <c r="I210" s="145"/>
      <c r="J210" s="146">
        <f t="shared" si="30"/>
        <v>0</v>
      </c>
      <c r="K210" s="147"/>
      <c r="L210" s="28"/>
      <c r="M210" s="148" t="s">
        <v>1</v>
      </c>
      <c r="N210" s="149" t="s">
        <v>36</v>
      </c>
      <c r="P210" s="150">
        <f t="shared" si="31"/>
        <v>0</v>
      </c>
      <c r="Q210" s="150">
        <v>0</v>
      </c>
      <c r="R210" s="150">
        <f t="shared" si="32"/>
        <v>0</v>
      </c>
      <c r="S210" s="150">
        <v>0</v>
      </c>
      <c r="T210" s="151">
        <f t="shared" si="33"/>
        <v>0</v>
      </c>
      <c r="AR210" s="152" t="s">
        <v>191</v>
      </c>
      <c r="AT210" s="152" t="s">
        <v>187</v>
      </c>
      <c r="AU210" s="152" t="s">
        <v>83</v>
      </c>
      <c r="AY210" s="13" t="s">
        <v>185</v>
      </c>
      <c r="BE210" s="153">
        <f t="shared" si="34"/>
        <v>0</v>
      </c>
      <c r="BF210" s="153">
        <f t="shared" si="35"/>
        <v>0</v>
      </c>
      <c r="BG210" s="153">
        <f t="shared" si="36"/>
        <v>0</v>
      </c>
      <c r="BH210" s="153">
        <f t="shared" si="37"/>
        <v>0</v>
      </c>
      <c r="BI210" s="153">
        <f t="shared" si="38"/>
        <v>0</v>
      </c>
      <c r="BJ210" s="13" t="s">
        <v>83</v>
      </c>
      <c r="BK210" s="153">
        <f t="shared" si="39"/>
        <v>0</v>
      </c>
      <c r="BL210" s="13" t="s">
        <v>191</v>
      </c>
      <c r="BM210" s="152" t="s">
        <v>2023</v>
      </c>
    </row>
    <row r="211" spans="2:65" s="1" customFormat="1" ht="16.5" customHeight="1">
      <c r="B211" s="139"/>
      <c r="C211" s="140" t="s">
        <v>440</v>
      </c>
      <c r="D211" s="140" t="s">
        <v>187</v>
      </c>
      <c r="E211" s="141" t="s">
        <v>2024</v>
      </c>
      <c r="F211" s="142" t="s">
        <v>2025</v>
      </c>
      <c r="G211" s="143" t="s">
        <v>255</v>
      </c>
      <c r="H211" s="144">
        <v>1</v>
      </c>
      <c r="I211" s="145"/>
      <c r="J211" s="146">
        <f t="shared" si="30"/>
        <v>0</v>
      </c>
      <c r="K211" s="147"/>
      <c r="L211" s="28"/>
      <c r="M211" s="148" t="s">
        <v>1</v>
      </c>
      <c r="N211" s="149" t="s">
        <v>36</v>
      </c>
      <c r="P211" s="150">
        <f t="shared" si="31"/>
        <v>0</v>
      </c>
      <c r="Q211" s="150">
        <v>0</v>
      </c>
      <c r="R211" s="150">
        <f t="shared" si="32"/>
        <v>0</v>
      </c>
      <c r="S211" s="150">
        <v>0</v>
      </c>
      <c r="T211" s="151">
        <f t="shared" si="33"/>
        <v>0</v>
      </c>
      <c r="AR211" s="152" t="s">
        <v>191</v>
      </c>
      <c r="AT211" s="152" t="s">
        <v>187</v>
      </c>
      <c r="AU211" s="152" t="s">
        <v>83</v>
      </c>
      <c r="AY211" s="13" t="s">
        <v>185</v>
      </c>
      <c r="BE211" s="153">
        <f t="shared" si="34"/>
        <v>0</v>
      </c>
      <c r="BF211" s="153">
        <f t="shared" si="35"/>
        <v>0</v>
      </c>
      <c r="BG211" s="153">
        <f t="shared" si="36"/>
        <v>0</v>
      </c>
      <c r="BH211" s="153">
        <f t="shared" si="37"/>
        <v>0</v>
      </c>
      <c r="BI211" s="153">
        <f t="shared" si="38"/>
        <v>0</v>
      </c>
      <c r="BJ211" s="13" t="s">
        <v>83</v>
      </c>
      <c r="BK211" s="153">
        <f t="shared" si="39"/>
        <v>0</v>
      </c>
      <c r="BL211" s="13" t="s">
        <v>191</v>
      </c>
      <c r="BM211" s="152" t="s">
        <v>2026</v>
      </c>
    </row>
    <row r="212" spans="2:65" s="1" customFormat="1" ht="16.5" customHeight="1">
      <c r="B212" s="139"/>
      <c r="C212" s="140" t="s">
        <v>444</v>
      </c>
      <c r="D212" s="140" t="s">
        <v>187</v>
      </c>
      <c r="E212" s="141" t="s">
        <v>2027</v>
      </c>
      <c r="F212" s="142" t="s">
        <v>2028</v>
      </c>
      <c r="G212" s="143" t="s">
        <v>255</v>
      </c>
      <c r="H212" s="144">
        <v>2</v>
      </c>
      <c r="I212" s="145"/>
      <c r="J212" s="146">
        <f t="shared" si="30"/>
        <v>0</v>
      </c>
      <c r="K212" s="147"/>
      <c r="L212" s="28"/>
      <c r="M212" s="148" t="s">
        <v>1</v>
      </c>
      <c r="N212" s="149" t="s">
        <v>36</v>
      </c>
      <c r="P212" s="150">
        <f t="shared" si="31"/>
        <v>0</v>
      </c>
      <c r="Q212" s="150">
        <v>0</v>
      </c>
      <c r="R212" s="150">
        <f t="shared" si="32"/>
        <v>0</v>
      </c>
      <c r="S212" s="150">
        <v>0</v>
      </c>
      <c r="T212" s="151">
        <f t="shared" si="33"/>
        <v>0</v>
      </c>
      <c r="AR212" s="152" t="s">
        <v>191</v>
      </c>
      <c r="AT212" s="152" t="s">
        <v>187</v>
      </c>
      <c r="AU212" s="152" t="s">
        <v>83</v>
      </c>
      <c r="AY212" s="13" t="s">
        <v>185</v>
      </c>
      <c r="BE212" s="153">
        <f t="shared" si="34"/>
        <v>0</v>
      </c>
      <c r="BF212" s="153">
        <f t="shared" si="35"/>
        <v>0</v>
      </c>
      <c r="BG212" s="153">
        <f t="shared" si="36"/>
        <v>0</v>
      </c>
      <c r="BH212" s="153">
        <f t="shared" si="37"/>
        <v>0</v>
      </c>
      <c r="BI212" s="153">
        <f t="shared" si="38"/>
        <v>0</v>
      </c>
      <c r="BJ212" s="13" t="s">
        <v>83</v>
      </c>
      <c r="BK212" s="153">
        <f t="shared" si="39"/>
        <v>0</v>
      </c>
      <c r="BL212" s="13" t="s">
        <v>191</v>
      </c>
      <c r="BM212" s="152" t="s">
        <v>2029</v>
      </c>
    </row>
    <row r="213" spans="2:65" s="1" customFormat="1" ht="16.5" customHeight="1">
      <c r="B213" s="139"/>
      <c r="C213" s="140" t="s">
        <v>448</v>
      </c>
      <c r="D213" s="140" t="s">
        <v>187</v>
      </c>
      <c r="E213" s="141" t="s">
        <v>2030</v>
      </c>
      <c r="F213" s="142" t="s">
        <v>2031</v>
      </c>
      <c r="G213" s="143" t="s">
        <v>255</v>
      </c>
      <c r="H213" s="144">
        <v>2</v>
      </c>
      <c r="I213" s="145"/>
      <c r="J213" s="146">
        <f t="shared" si="30"/>
        <v>0</v>
      </c>
      <c r="K213" s="147"/>
      <c r="L213" s="28"/>
      <c r="M213" s="148" t="s">
        <v>1</v>
      </c>
      <c r="N213" s="149" t="s">
        <v>36</v>
      </c>
      <c r="P213" s="150">
        <f t="shared" si="31"/>
        <v>0</v>
      </c>
      <c r="Q213" s="150">
        <v>0</v>
      </c>
      <c r="R213" s="150">
        <f t="shared" si="32"/>
        <v>0</v>
      </c>
      <c r="S213" s="150">
        <v>0</v>
      </c>
      <c r="T213" s="151">
        <f t="shared" si="33"/>
        <v>0</v>
      </c>
      <c r="AR213" s="152" t="s">
        <v>191</v>
      </c>
      <c r="AT213" s="152" t="s">
        <v>187</v>
      </c>
      <c r="AU213" s="152" t="s">
        <v>83</v>
      </c>
      <c r="AY213" s="13" t="s">
        <v>185</v>
      </c>
      <c r="BE213" s="153">
        <f t="shared" si="34"/>
        <v>0</v>
      </c>
      <c r="BF213" s="153">
        <f t="shared" si="35"/>
        <v>0</v>
      </c>
      <c r="BG213" s="153">
        <f t="shared" si="36"/>
        <v>0</v>
      </c>
      <c r="BH213" s="153">
        <f t="shared" si="37"/>
        <v>0</v>
      </c>
      <c r="BI213" s="153">
        <f t="shared" si="38"/>
        <v>0</v>
      </c>
      <c r="BJ213" s="13" t="s">
        <v>83</v>
      </c>
      <c r="BK213" s="153">
        <f t="shared" si="39"/>
        <v>0</v>
      </c>
      <c r="BL213" s="13" t="s">
        <v>191</v>
      </c>
      <c r="BM213" s="152" t="s">
        <v>2032</v>
      </c>
    </row>
    <row r="214" spans="2:65" s="1" customFormat="1" ht="21.75" customHeight="1">
      <c r="B214" s="139"/>
      <c r="C214" s="140" t="s">
        <v>452</v>
      </c>
      <c r="D214" s="140" t="s">
        <v>187</v>
      </c>
      <c r="E214" s="141" t="s">
        <v>2033</v>
      </c>
      <c r="F214" s="142" t="s">
        <v>2034</v>
      </c>
      <c r="G214" s="143" t="s">
        <v>255</v>
      </c>
      <c r="H214" s="144">
        <v>1</v>
      </c>
      <c r="I214" s="145"/>
      <c r="J214" s="146">
        <f t="shared" si="30"/>
        <v>0</v>
      </c>
      <c r="K214" s="147"/>
      <c r="L214" s="28"/>
      <c r="M214" s="148" t="s">
        <v>1</v>
      </c>
      <c r="N214" s="149" t="s">
        <v>36</v>
      </c>
      <c r="P214" s="150">
        <f t="shared" si="31"/>
        <v>0</v>
      </c>
      <c r="Q214" s="150">
        <v>0</v>
      </c>
      <c r="R214" s="150">
        <f t="shared" si="32"/>
        <v>0</v>
      </c>
      <c r="S214" s="150">
        <v>0</v>
      </c>
      <c r="T214" s="151">
        <f t="shared" si="33"/>
        <v>0</v>
      </c>
      <c r="AR214" s="152" t="s">
        <v>191</v>
      </c>
      <c r="AT214" s="152" t="s">
        <v>187</v>
      </c>
      <c r="AU214" s="152" t="s">
        <v>83</v>
      </c>
      <c r="AY214" s="13" t="s">
        <v>185</v>
      </c>
      <c r="BE214" s="153">
        <f t="shared" si="34"/>
        <v>0</v>
      </c>
      <c r="BF214" s="153">
        <f t="shared" si="35"/>
        <v>0</v>
      </c>
      <c r="BG214" s="153">
        <f t="shared" si="36"/>
        <v>0</v>
      </c>
      <c r="BH214" s="153">
        <f t="shared" si="37"/>
        <v>0</v>
      </c>
      <c r="BI214" s="153">
        <f t="shared" si="38"/>
        <v>0</v>
      </c>
      <c r="BJ214" s="13" t="s">
        <v>83</v>
      </c>
      <c r="BK214" s="153">
        <f t="shared" si="39"/>
        <v>0</v>
      </c>
      <c r="BL214" s="13" t="s">
        <v>191</v>
      </c>
      <c r="BM214" s="152" t="s">
        <v>2035</v>
      </c>
    </row>
    <row r="215" spans="2:65" s="1" customFormat="1" ht="16.5" customHeight="1">
      <c r="B215" s="139"/>
      <c r="C215" s="140" t="s">
        <v>456</v>
      </c>
      <c r="D215" s="140" t="s">
        <v>187</v>
      </c>
      <c r="E215" s="141" t="s">
        <v>2036</v>
      </c>
      <c r="F215" s="142" t="s">
        <v>2037</v>
      </c>
      <c r="G215" s="143" t="s">
        <v>255</v>
      </c>
      <c r="H215" s="144">
        <v>2</v>
      </c>
      <c r="I215" s="145"/>
      <c r="J215" s="146">
        <f t="shared" si="30"/>
        <v>0</v>
      </c>
      <c r="K215" s="147"/>
      <c r="L215" s="28"/>
      <c r="M215" s="148" t="s">
        <v>1</v>
      </c>
      <c r="N215" s="149" t="s">
        <v>36</v>
      </c>
      <c r="P215" s="150">
        <f t="shared" si="31"/>
        <v>0</v>
      </c>
      <c r="Q215" s="150">
        <v>0</v>
      </c>
      <c r="R215" s="150">
        <f t="shared" si="32"/>
        <v>0</v>
      </c>
      <c r="S215" s="150">
        <v>0</v>
      </c>
      <c r="T215" s="151">
        <f t="shared" si="33"/>
        <v>0</v>
      </c>
      <c r="AR215" s="152" t="s">
        <v>191</v>
      </c>
      <c r="AT215" s="152" t="s">
        <v>187</v>
      </c>
      <c r="AU215" s="152" t="s">
        <v>83</v>
      </c>
      <c r="AY215" s="13" t="s">
        <v>185</v>
      </c>
      <c r="BE215" s="153">
        <f t="shared" si="34"/>
        <v>0</v>
      </c>
      <c r="BF215" s="153">
        <f t="shared" si="35"/>
        <v>0</v>
      </c>
      <c r="BG215" s="153">
        <f t="shared" si="36"/>
        <v>0</v>
      </c>
      <c r="BH215" s="153">
        <f t="shared" si="37"/>
        <v>0</v>
      </c>
      <c r="BI215" s="153">
        <f t="shared" si="38"/>
        <v>0</v>
      </c>
      <c r="BJ215" s="13" t="s">
        <v>83</v>
      </c>
      <c r="BK215" s="153">
        <f t="shared" si="39"/>
        <v>0</v>
      </c>
      <c r="BL215" s="13" t="s">
        <v>191</v>
      </c>
      <c r="BM215" s="152" t="s">
        <v>2038</v>
      </c>
    </row>
    <row r="216" spans="2:65" s="1" customFormat="1" ht="16.5" customHeight="1">
      <c r="B216" s="139"/>
      <c r="C216" s="140" t="s">
        <v>460</v>
      </c>
      <c r="D216" s="140" t="s">
        <v>187</v>
      </c>
      <c r="E216" s="141" t="s">
        <v>2039</v>
      </c>
      <c r="F216" s="142" t="s">
        <v>2040</v>
      </c>
      <c r="G216" s="143" t="s">
        <v>255</v>
      </c>
      <c r="H216" s="144">
        <v>2</v>
      </c>
      <c r="I216" s="145"/>
      <c r="J216" s="146">
        <f t="shared" si="30"/>
        <v>0</v>
      </c>
      <c r="K216" s="147"/>
      <c r="L216" s="28"/>
      <c r="M216" s="148" t="s">
        <v>1</v>
      </c>
      <c r="N216" s="149" t="s">
        <v>36</v>
      </c>
      <c r="P216" s="150">
        <f t="shared" si="31"/>
        <v>0</v>
      </c>
      <c r="Q216" s="150">
        <v>0</v>
      </c>
      <c r="R216" s="150">
        <f t="shared" si="32"/>
        <v>0</v>
      </c>
      <c r="S216" s="150">
        <v>0</v>
      </c>
      <c r="T216" s="151">
        <f t="shared" si="33"/>
        <v>0</v>
      </c>
      <c r="AR216" s="152" t="s">
        <v>191</v>
      </c>
      <c r="AT216" s="152" t="s">
        <v>187</v>
      </c>
      <c r="AU216" s="152" t="s">
        <v>83</v>
      </c>
      <c r="AY216" s="13" t="s">
        <v>185</v>
      </c>
      <c r="BE216" s="153">
        <f t="shared" si="34"/>
        <v>0</v>
      </c>
      <c r="BF216" s="153">
        <f t="shared" si="35"/>
        <v>0</v>
      </c>
      <c r="BG216" s="153">
        <f t="shared" si="36"/>
        <v>0</v>
      </c>
      <c r="BH216" s="153">
        <f t="shared" si="37"/>
        <v>0</v>
      </c>
      <c r="BI216" s="153">
        <f t="shared" si="38"/>
        <v>0</v>
      </c>
      <c r="BJ216" s="13" t="s">
        <v>83</v>
      </c>
      <c r="BK216" s="153">
        <f t="shared" si="39"/>
        <v>0</v>
      </c>
      <c r="BL216" s="13" t="s">
        <v>191</v>
      </c>
      <c r="BM216" s="152" t="s">
        <v>2041</v>
      </c>
    </row>
    <row r="217" spans="2:65" s="1" customFormat="1" ht="16.5" customHeight="1">
      <c r="B217" s="139"/>
      <c r="C217" s="140" t="s">
        <v>464</v>
      </c>
      <c r="D217" s="140" t="s">
        <v>187</v>
      </c>
      <c r="E217" s="141" t="s">
        <v>2042</v>
      </c>
      <c r="F217" s="142" t="s">
        <v>2043</v>
      </c>
      <c r="G217" s="143" t="s">
        <v>255</v>
      </c>
      <c r="H217" s="144">
        <v>2</v>
      </c>
      <c r="I217" s="145"/>
      <c r="J217" s="146">
        <f t="shared" si="30"/>
        <v>0</v>
      </c>
      <c r="K217" s="147"/>
      <c r="L217" s="28"/>
      <c r="M217" s="148" t="s">
        <v>1</v>
      </c>
      <c r="N217" s="149" t="s">
        <v>36</v>
      </c>
      <c r="P217" s="150">
        <f t="shared" si="31"/>
        <v>0</v>
      </c>
      <c r="Q217" s="150">
        <v>0</v>
      </c>
      <c r="R217" s="150">
        <f t="shared" si="32"/>
        <v>0</v>
      </c>
      <c r="S217" s="150">
        <v>0</v>
      </c>
      <c r="T217" s="151">
        <f t="shared" si="33"/>
        <v>0</v>
      </c>
      <c r="AR217" s="152" t="s">
        <v>191</v>
      </c>
      <c r="AT217" s="152" t="s">
        <v>187</v>
      </c>
      <c r="AU217" s="152" t="s">
        <v>83</v>
      </c>
      <c r="AY217" s="13" t="s">
        <v>185</v>
      </c>
      <c r="BE217" s="153">
        <f t="shared" si="34"/>
        <v>0</v>
      </c>
      <c r="BF217" s="153">
        <f t="shared" si="35"/>
        <v>0</v>
      </c>
      <c r="BG217" s="153">
        <f t="shared" si="36"/>
        <v>0</v>
      </c>
      <c r="BH217" s="153">
        <f t="shared" si="37"/>
        <v>0</v>
      </c>
      <c r="BI217" s="153">
        <f t="shared" si="38"/>
        <v>0</v>
      </c>
      <c r="BJ217" s="13" t="s">
        <v>83</v>
      </c>
      <c r="BK217" s="153">
        <f t="shared" si="39"/>
        <v>0</v>
      </c>
      <c r="BL217" s="13" t="s">
        <v>191</v>
      </c>
      <c r="BM217" s="152" t="s">
        <v>2044</v>
      </c>
    </row>
    <row r="218" spans="2:65" s="1" customFormat="1" ht="16.5" customHeight="1">
      <c r="B218" s="139"/>
      <c r="C218" s="140" t="s">
        <v>468</v>
      </c>
      <c r="D218" s="140" t="s">
        <v>187</v>
      </c>
      <c r="E218" s="141" t="s">
        <v>2045</v>
      </c>
      <c r="F218" s="142" t="s">
        <v>2046</v>
      </c>
      <c r="G218" s="143" t="s">
        <v>255</v>
      </c>
      <c r="H218" s="144">
        <v>4</v>
      </c>
      <c r="I218" s="145"/>
      <c r="J218" s="146">
        <f t="shared" si="30"/>
        <v>0</v>
      </c>
      <c r="K218" s="147"/>
      <c r="L218" s="28"/>
      <c r="M218" s="148" t="s">
        <v>1</v>
      </c>
      <c r="N218" s="149" t="s">
        <v>36</v>
      </c>
      <c r="P218" s="150">
        <f t="shared" si="31"/>
        <v>0</v>
      </c>
      <c r="Q218" s="150">
        <v>0</v>
      </c>
      <c r="R218" s="150">
        <f t="shared" si="32"/>
        <v>0</v>
      </c>
      <c r="S218" s="150">
        <v>0</v>
      </c>
      <c r="T218" s="151">
        <f t="shared" si="33"/>
        <v>0</v>
      </c>
      <c r="AR218" s="152" t="s">
        <v>191</v>
      </c>
      <c r="AT218" s="152" t="s">
        <v>187</v>
      </c>
      <c r="AU218" s="152" t="s">
        <v>83</v>
      </c>
      <c r="AY218" s="13" t="s">
        <v>185</v>
      </c>
      <c r="BE218" s="153">
        <f t="shared" si="34"/>
        <v>0</v>
      </c>
      <c r="BF218" s="153">
        <f t="shared" si="35"/>
        <v>0</v>
      </c>
      <c r="BG218" s="153">
        <f t="shared" si="36"/>
        <v>0</v>
      </c>
      <c r="BH218" s="153">
        <f t="shared" si="37"/>
        <v>0</v>
      </c>
      <c r="BI218" s="153">
        <f t="shared" si="38"/>
        <v>0</v>
      </c>
      <c r="BJ218" s="13" t="s">
        <v>83</v>
      </c>
      <c r="BK218" s="153">
        <f t="shared" si="39"/>
        <v>0</v>
      </c>
      <c r="BL218" s="13" t="s">
        <v>191</v>
      </c>
      <c r="BM218" s="152" t="s">
        <v>2047</v>
      </c>
    </row>
    <row r="219" spans="2:65" s="1" customFormat="1" ht="16.5" customHeight="1">
      <c r="B219" s="139"/>
      <c r="C219" s="140" t="s">
        <v>472</v>
      </c>
      <c r="D219" s="140" t="s">
        <v>187</v>
      </c>
      <c r="E219" s="141" t="s">
        <v>2048</v>
      </c>
      <c r="F219" s="142" t="s">
        <v>2049</v>
      </c>
      <c r="G219" s="143" t="s">
        <v>255</v>
      </c>
      <c r="H219" s="144">
        <v>5</v>
      </c>
      <c r="I219" s="145"/>
      <c r="J219" s="146">
        <f t="shared" si="30"/>
        <v>0</v>
      </c>
      <c r="K219" s="147"/>
      <c r="L219" s="28"/>
      <c r="M219" s="148" t="s">
        <v>1</v>
      </c>
      <c r="N219" s="149" t="s">
        <v>36</v>
      </c>
      <c r="P219" s="150">
        <f t="shared" si="31"/>
        <v>0</v>
      </c>
      <c r="Q219" s="150">
        <v>0</v>
      </c>
      <c r="R219" s="150">
        <f t="shared" si="32"/>
        <v>0</v>
      </c>
      <c r="S219" s="150">
        <v>0</v>
      </c>
      <c r="T219" s="151">
        <f t="shared" si="33"/>
        <v>0</v>
      </c>
      <c r="AR219" s="152" t="s">
        <v>191</v>
      </c>
      <c r="AT219" s="152" t="s">
        <v>187</v>
      </c>
      <c r="AU219" s="152" t="s">
        <v>83</v>
      </c>
      <c r="AY219" s="13" t="s">
        <v>185</v>
      </c>
      <c r="BE219" s="153">
        <f t="shared" si="34"/>
        <v>0</v>
      </c>
      <c r="BF219" s="153">
        <f t="shared" si="35"/>
        <v>0</v>
      </c>
      <c r="BG219" s="153">
        <f t="shared" si="36"/>
        <v>0</v>
      </c>
      <c r="BH219" s="153">
        <f t="shared" si="37"/>
        <v>0</v>
      </c>
      <c r="BI219" s="153">
        <f t="shared" si="38"/>
        <v>0</v>
      </c>
      <c r="BJ219" s="13" t="s">
        <v>83</v>
      </c>
      <c r="BK219" s="153">
        <f t="shared" si="39"/>
        <v>0</v>
      </c>
      <c r="BL219" s="13" t="s">
        <v>191</v>
      </c>
      <c r="BM219" s="152" t="s">
        <v>2050</v>
      </c>
    </row>
    <row r="220" spans="2:65" s="1" customFormat="1" ht="16.5" customHeight="1">
      <c r="B220" s="139"/>
      <c r="C220" s="140" t="s">
        <v>476</v>
      </c>
      <c r="D220" s="140" t="s">
        <v>187</v>
      </c>
      <c r="E220" s="141" t="s">
        <v>2051</v>
      </c>
      <c r="F220" s="142" t="s">
        <v>2052</v>
      </c>
      <c r="G220" s="143" t="s">
        <v>255</v>
      </c>
      <c r="H220" s="144">
        <v>1</v>
      </c>
      <c r="I220" s="145"/>
      <c r="J220" s="146">
        <f t="shared" si="30"/>
        <v>0</v>
      </c>
      <c r="K220" s="147"/>
      <c r="L220" s="28"/>
      <c r="M220" s="148" t="s">
        <v>1</v>
      </c>
      <c r="N220" s="149" t="s">
        <v>36</v>
      </c>
      <c r="P220" s="150">
        <f t="shared" si="31"/>
        <v>0</v>
      </c>
      <c r="Q220" s="150">
        <v>0</v>
      </c>
      <c r="R220" s="150">
        <f t="shared" si="32"/>
        <v>0</v>
      </c>
      <c r="S220" s="150">
        <v>0</v>
      </c>
      <c r="T220" s="151">
        <f t="shared" si="33"/>
        <v>0</v>
      </c>
      <c r="AR220" s="152" t="s">
        <v>191</v>
      </c>
      <c r="AT220" s="152" t="s">
        <v>187</v>
      </c>
      <c r="AU220" s="152" t="s">
        <v>83</v>
      </c>
      <c r="AY220" s="13" t="s">
        <v>185</v>
      </c>
      <c r="BE220" s="153">
        <f t="shared" si="34"/>
        <v>0</v>
      </c>
      <c r="BF220" s="153">
        <f t="shared" si="35"/>
        <v>0</v>
      </c>
      <c r="BG220" s="153">
        <f t="shared" si="36"/>
        <v>0</v>
      </c>
      <c r="BH220" s="153">
        <f t="shared" si="37"/>
        <v>0</v>
      </c>
      <c r="BI220" s="153">
        <f t="shared" si="38"/>
        <v>0</v>
      </c>
      <c r="BJ220" s="13" t="s">
        <v>83</v>
      </c>
      <c r="BK220" s="153">
        <f t="shared" si="39"/>
        <v>0</v>
      </c>
      <c r="BL220" s="13" t="s">
        <v>191</v>
      </c>
      <c r="BM220" s="152" t="s">
        <v>2053</v>
      </c>
    </row>
    <row r="221" spans="2:65" s="1" customFormat="1" ht="16.5" customHeight="1">
      <c r="B221" s="139"/>
      <c r="C221" s="140" t="s">
        <v>480</v>
      </c>
      <c r="D221" s="140" t="s">
        <v>187</v>
      </c>
      <c r="E221" s="141" t="s">
        <v>2054</v>
      </c>
      <c r="F221" s="142" t="s">
        <v>2055</v>
      </c>
      <c r="G221" s="143" t="s">
        <v>255</v>
      </c>
      <c r="H221" s="144">
        <v>1</v>
      </c>
      <c r="I221" s="145"/>
      <c r="J221" s="146">
        <f t="shared" si="30"/>
        <v>0</v>
      </c>
      <c r="K221" s="147"/>
      <c r="L221" s="28"/>
      <c r="M221" s="148" t="s">
        <v>1</v>
      </c>
      <c r="N221" s="149" t="s">
        <v>36</v>
      </c>
      <c r="P221" s="150">
        <f t="shared" si="31"/>
        <v>0</v>
      </c>
      <c r="Q221" s="150">
        <v>0</v>
      </c>
      <c r="R221" s="150">
        <f t="shared" si="32"/>
        <v>0</v>
      </c>
      <c r="S221" s="150">
        <v>0</v>
      </c>
      <c r="T221" s="151">
        <f t="shared" si="33"/>
        <v>0</v>
      </c>
      <c r="AR221" s="152" t="s">
        <v>191</v>
      </c>
      <c r="AT221" s="152" t="s">
        <v>187</v>
      </c>
      <c r="AU221" s="152" t="s">
        <v>83</v>
      </c>
      <c r="AY221" s="13" t="s">
        <v>185</v>
      </c>
      <c r="BE221" s="153">
        <f t="shared" si="34"/>
        <v>0</v>
      </c>
      <c r="BF221" s="153">
        <f t="shared" si="35"/>
        <v>0</v>
      </c>
      <c r="BG221" s="153">
        <f t="shared" si="36"/>
        <v>0</v>
      </c>
      <c r="BH221" s="153">
        <f t="shared" si="37"/>
        <v>0</v>
      </c>
      <c r="BI221" s="153">
        <f t="shared" si="38"/>
        <v>0</v>
      </c>
      <c r="BJ221" s="13" t="s">
        <v>83</v>
      </c>
      <c r="BK221" s="153">
        <f t="shared" si="39"/>
        <v>0</v>
      </c>
      <c r="BL221" s="13" t="s">
        <v>191</v>
      </c>
      <c r="BM221" s="152" t="s">
        <v>2056</v>
      </c>
    </row>
    <row r="222" spans="2:65" s="1" customFormat="1" ht="21.75" customHeight="1">
      <c r="B222" s="139"/>
      <c r="C222" s="140" t="s">
        <v>484</v>
      </c>
      <c r="D222" s="140" t="s">
        <v>187</v>
      </c>
      <c r="E222" s="141" t="s">
        <v>2057</v>
      </c>
      <c r="F222" s="142" t="s">
        <v>2058</v>
      </c>
      <c r="G222" s="143" t="s">
        <v>255</v>
      </c>
      <c r="H222" s="144">
        <v>1</v>
      </c>
      <c r="I222" s="145"/>
      <c r="J222" s="146">
        <f t="shared" si="30"/>
        <v>0</v>
      </c>
      <c r="K222" s="147"/>
      <c r="L222" s="28"/>
      <c r="M222" s="148" t="s">
        <v>1</v>
      </c>
      <c r="N222" s="149" t="s">
        <v>36</v>
      </c>
      <c r="P222" s="150">
        <f t="shared" si="31"/>
        <v>0</v>
      </c>
      <c r="Q222" s="150">
        <v>0</v>
      </c>
      <c r="R222" s="150">
        <f t="shared" si="32"/>
        <v>0</v>
      </c>
      <c r="S222" s="150">
        <v>0</v>
      </c>
      <c r="T222" s="151">
        <f t="shared" si="33"/>
        <v>0</v>
      </c>
      <c r="AR222" s="152" t="s">
        <v>191</v>
      </c>
      <c r="AT222" s="152" t="s">
        <v>187</v>
      </c>
      <c r="AU222" s="152" t="s">
        <v>83</v>
      </c>
      <c r="AY222" s="13" t="s">
        <v>185</v>
      </c>
      <c r="BE222" s="153">
        <f t="shared" si="34"/>
        <v>0</v>
      </c>
      <c r="BF222" s="153">
        <f t="shared" si="35"/>
        <v>0</v>
      </c>
      <c r="BG222" s="153">
        <f t="shared" si="36"/>
        <v>0</v>
      </c>
      <c r="BH222" s="153">
        <f t="shared" si="37"/>
        <v>0</v>
      </c>
      <c r="BI222" s="153">
        <f t="shared" si="38"/>
        <v>0</v>
      </c>
      <c r="BJ222" s="13" t="s">
        <v>83</v>
      </c>
      <c r="BK222" s="153">
        <f t="shared" si="39"/>
        <v>0</v>
      </c>
      <c r="BL222" s="13" t="s">
        <v>191</v>
      </c>
      <c r="BM222" s="152" t="s">
        <v>2059</v>
      </c>
    </row>
    <row r="223" spans="2:65" s="1" customFormat="1" ht="21.75" customHeight="1">
      <c r="B223" s="139"/>
      <c r="C223" s="140" t="s">
        <v>488</v>
      </c>
      <c r="D223" s="140" t="s">
        <v>187</v>
      </c>
      <c r="E223" s="141" t="s">
        <v>2060</v>
      </c>
      <c r="F223" s="142" t="s">
        <v>2061</v>
      </c>
      <c r="G223" s="143" t="s">
        <v>255</v>
      </c>
      <c r="H223" s="144">
        <v>1</v>
      </c>
      <c r="I223" s="145"/>
      <c r="J223" s="146">
        <f t="shared" si="30"/>
        <v>0</v>
      </c>
      <c r="K223" s="147"/>
      <c r="L223" s="28"/>
      <c r="M223" s="148" t="s">
        <v>1</v>
      </c>
      <c r="N223" s="149" t="s">
        <v>36</v>
      </c>
      <c r="P223" s="150">
        <f t="shared" si="31"/>
        <v>0</v>
      </c>
      <c r="Q223" s="150">
        <v>0</v>
      </c>
      <c r="R223" s="150">
        <f t="shared" si="32"/>
        <v>0</v>
      </c>
      <c r="S223" s="150">
        <v>0</v>
      </c>
      <c r="T223" s="151">
        <f t="shared" si="33"/>
        <v>0</v>
      </c>
      <c r="AR223" s="152" t="s">
        <v>191</v>
      </c>
      <c r="AT223" s="152" t="s">
        <v>187</v>
      </c>
      <c r="AU223" s="152" t="s">
        <v>83</v>
      </c>
      <c r="AY223" s="13" t="s">
        <v>185</v>
      </c>
      <c r="BE223" s="153">
        <f t="shared" si="34"/>
        <v>0</v>
      </c>
      <c r="BF223" s="153">
        <f t="shared" si="35"/>
        <v>0</v>
      </c>
      <c r="BG223" s="153">
        <f t="shared" si="36"/>
        <v>0</v>
      </c>
      <c r="BH223" s="153">
        <f t="shared" si="37"/>
        <v>0</v>
      </c>
      <c r="BI223" s="153">
        <f t="shared" si="38"/>
        <v>0</v>
      </c>
      <c r="BJ223" s="13" t="s">
        <v>83</v>
      </c>
      <c r="BK223" s="153">
        <f t="shared" si="39"/>
        <v>0</v>
      </c>
      <c r="BL223" s="13" t="s">
        <v>191</v>
      </c>
      <c r="BM223" s="152" t="s">
        <v>2062</v>
      </c>
    </row>
    <row r="224" spans="2:65" s="1" customFormat="1" ht="16.5" customHeight="1">
      <c r="B224" s="139"/>
      <c r="C224" s="140" t="s">
        <v>492</v>
      </c>
      <c r="D224" s="140" t="s">
        <v>187</v>
      </c>
      <c r="E224" s="141" t="s">
        <v>2063</v>
      </c>
      <c r="F224" s="142" t="s">
        <v>2064</v>
      </c>
      <c r="G224" s="143" t="s">
        <v>255</v>
      </c>
      <c r="H224" s="144">
        <v>2</v>
      </c>
      <c r="I224" s="145"/>
      <c r="J224" s="146">
        <f t="shared" si="30"/>
        <v>0</v>
      </c>
      <c r="K224" s="147"/>
      <c r="L224" s="28"/>
      <c r="M224" s="148" t="s">
        <v>1</v>
      </c>
      <c r="N224" s="149" t="s">
        <v>36</v>
      </c>
      <c r="P224" s="150">
        <f t="shared" si="31"/>
        <v>0</v>
      </c>
      <c r="Q224" s="150">
        <v>0</v>
      </c>
      <c r="R224" s="150">
        <f t="shared" si="32"/>
        <v>0</v>
      </c>
      <c r="S224" s="150">
        <v>0</v>
      </c>
      <c r="T224" s="151">
        <f t="shared" si="33"/>
        <v>0</v>
      </c>
      <c r="AR224" s="152" t="s">
        <v>191</v>
      </c>
      <c r="AT224" s="152" t="s">
        <v>187</v>
      </c>
      <c r="AU224" s="152" t="s">
        <v>83</v>
      </c>
      <c r="AY224" s="13" t="s">
        <v>185</v>
      </c>
      <c r="BE224" s="153">
        <f t="shared" si="34"/>
        <v>0</v>
      </c>
      <c r="BF224" s="153">
        <f t="shared" si="35"/>
        <v>0</v>
      </c>
      <c r="BG224" s="153">
        <f t="shared" si="36"/>
        <v>0</v>
      </c>
      <c r="BH224" s="153">
        <f t="shared" si="37"/>
        <v>0</v>
      </c>
      <c r="BI224" s="153">
        <f t="shared" si="38"/>
        <v>0</v>
      </c>
      <c r="BJ224" s="13" t="s">
        <v>83</v>
      </c>
      <c r="BK224" s="153">
        <f t="shared" si="39"/>
        <v>0</v>
      </c>
      <c r="BL224" s="13" t="s">
        <v>191</v>
      </c>
      <c r="BM224" s="152" t="s">
        <v>2065</v>
      </c>
    </row>
    <row r="225" spans="2:65" s="1" customFormat="1" ht="21.75" customHeight="1">
      <c r="B225" s="139"/>
      <c r="C225" s="140" t="s">
        <v>496</v>
      </c>
      <c r="D225" s="140" t="s">
        <v>187</v>
      </c>
      <c r="E225" s="141" t="s">
        <v>2066</v>
      </c>
      <c r="F225" s="142" t="s">
        <v>2067</v>
      </c>
      <c r="G225" s="143" t="s">
        <v>255</v>
      </c>
      <c r="H225" s="144">
        <v>2</v>
      </c>
      <c r="I225" s="145"/>
      <c r="J225" s="146">
        <f t="shared" si="30"/>
        <v>0</v>
      </c>
      <c r="K225" s="147"/>
      <c r="L225" s="28"/>
      <c r="M225" s="148" t="s">
        <v>1</v>
      </c>
      <c r="N225" s="149" t="s">
        <v>36</v>
      </c>
      <c r="P225" s="150">
        <f t="shared" si="31"/>
        <v>0</v>
      </c>
      <c r="Q225" s="150">
        <v>0</v>
      </c>
      <c r="R225" s="150">
        <f t="shared" si="32"/>
        <v>0</v>
      </c>
      <c r="S225" s="150">
        <v>0</v>
      </c>
      <c r="T225" s="151">
        <f t="shared" si="33"/>
        <v>0</v>
      </c>
      <c r="AR225" s="152" t="s">
        <v>191</v>
      </c>
      <c r="AT225" s="152" t="s">
        <v>187</v>
      </c>
      <c r="AU225" s="152" t="s">
        <v>83</v>
      </c>
      <c r="AY225" s="13" t="s">
        <v>185</v>
      </c>
      <c r="BE225" s="153">
        <f t="shared" si="34"/>
        <v>0</v>
      </c>
      <c r="BF225" s="153">
        <f t="shared" si="35"/>
        <v>0</v>
      </c>
      <c r="BG225" s="153">
        <f t="shared" si="36"/>
        <v>0</v>
      </c>
      <c r="BH225" s="153">
        <f t="shared" si="37"/>
        <v>0</v>
      </c>
      <c r="BI225" s="153">
        <f t="shared" si="38"/>
        <v>0</v>
      </c>
      <c r="BJ225" s="13" t="s">
        <v>83</v>
      </c>
      <c r="BK225" s="153">
        <f t="shared" si="39"/>
        <v>0</v>
      </c>
      <c r="BL225" s="13" t="s">
        <v>191</v>
      </c>
      <c r="BM225" s="152" t="s">
        <v>2068</v>
      </c>
    </row>
    <row r="226" spans="2:65" s="1" customFormat="1" ht="16.5" customHeight="1">
      <c r="B226" s="139"/>
      <c r="C226" s="140" t="s">
        <v>500</v>
      </c>
      <c r="D226" s="140" t="s">
        <v>187</v>
      </c>
      <c r="E226" s="141" t="s">
        <v>2069</v>
      </c>
      <c r="F226" s="142" t="s">
        <v>2070</v>
      </c>
      <c r="G226" s="143" t="s">
        <v>1553</v>
      </c>
      <c r="H226" s="144">
        <v>1</v>
      </c>
      <c r="I226" s="145"/>
      <c r="J226" s="146">
        <f t="shared" si="30"/>
        <v>0</v>
      </c>
      <c r="K226" s="147"/>
      <c r="L226" s="28"/>
      <c r="M226" s="148" t="s">
        <v>1</v>
      </c>
      <c r="N226" s="149" t="s">
        <v>36</v>
      </c>
      <c r="P226" s="150">
        <f t="shared" si="31"/>
        <v>0</v>
      </c>
      <c r="Q226" s="150">
        <v>0</v>
      </c>
      <c r="R226" s="150">
        <f t="shared" si="32"/>
        <v>0</v>
      </c>
      <c r="S226" s="150">
        <v>0</v>
      </c>
      <c r="T226" s="151">
        <f t="shared" si="33"/>
        <v>0</v>
      </c>
      <c r="AR226" s="152" t="s">
        <v>191</v>
      </c>
      <c r="AT226" s="152" t="s">
        <v>187</v>
      </c>
      <c r="AU226" s="152" t="s">
        <v>83</v>
      </c>
      <c r="AY226" s="13" t="s">
        <v>185</v>
      </c>
      <c r="BE226" s="153">
        <f t="shared" si="34"/>
        <v>0</v>
      </c>
      <c r="BF226" s="153">
        <f t="shared" si="35"/>
        <v>0</v>
      </c>
      <c r="BG226" s="153">
        <f t="shared" si="36"/>
        <v>0</v>
      </c>
      <c r="BH226" s="153">
        <f t="shared" si="37"/>
        <v>0</v>
      </c>
      <c r="BI226" s="153">
        <f t="shared" si="38"/>
        <v>0</v>
      </c>
      <c r="BJ226" s="13" t="s">
        <v>83</v>
      </c>
      <c r="BK226" s="153">
        <f t="shared" si="39"/>
        <v>0</v>
      </c>
      <c r="BL226" s="13" t="s">
        <v>191</v>
      </c>
      <c r="BM226" s="152" t="s">
        <v>2071</v>
      </c>
    </row>
    <row r="227" spans="2:65" s="1" customFormat="1" ht="16.5" customHeight="1">
      <c r="B227" s="139"/>
      <c r="C227" s="140" t="s">
        <v>504</v>
      </c>
      <c r="D227" s="140" t="s">
        <v>187</v>
      </c>
      <c r="E227" s="141" t="s">
        <v>2072</v>
      </c>
      <c r="F227" s="142" t="s">
        <v>2073</v>
      </c>
      <c r="G227" s="143" t="s">
        <v>1553</v>
      </c>
      <c r="H227" s="144">
        <v>1</v>
      </c>
      <c r="I227" s="145"/>
      <c r="J227" s="146">
        <f t="shared" si="30"/>
        <v>0</v>
      </c>
      <c r="K227" s="147"/>
      <c r="L227" s="28"/>
      <c r="M227" s="148" t="s">
        <v>1</v>
      </c>
      <c r="N227" s="149" t="s">
        <v>36</v>
      </c>
      <c r="P227" s="150">
        <f t="shared" si="31"/>
        <v>0</v>
      </c>
      <c r="Q227" s="150">
        <v>0</v>
      </c>
      <c r="R227" s="150">
        <f t="shared" si="32"/>
        <v>0</v>
      </c>
      <c r="S227" s="150">
        <v>0</v>
      </c>
      <c r="T227" s="151">
        <f t="shared" si="33"/>
        <v>0</v>
      </c>
      <c r="AR227" s="152" t="s">
        <v>191</v>
      </c>
      <c r="AT227" s="152" t="s">
        <v>187</v>
      </c>
      <c r="AU227" s="152" t="s">
        <v>83</v>
      </c>
      <c r="AY227" s="13" t="s">
        <v>185</v>
      </c>
      <c r="BE227" s="153">
        <f t="shared" si="34"/>
        <v>0</v>
      </c>
      <c r="BF227" s="153">
        <f t="shared" si="35"/>
        <v>0</v>
      </c>
      <c r="BG227" s="153">
        <f t="shared" si="36"/>
        <v>0</v>
      </c>
      <c r="BH227" s="153">
        <f t="shared" si="37"/>
        <v>0</v>
      </c>
      <c r="BI227" s="153">
        <f t="shared" si="38"/>
        <v>0</v>
      </c>
      <c r="BJ227" s="13" t="s">
        <v>83</v>
      </c>
      <c r="BK227" s="153">
        <f t="shared" si="39"/>
        <v>0</v>
      </c>
      <c r="BL227" s="13" t="s">
        <v>191</v>
      </c>
      <c r="BM227" s="152" t="s">
        <v>2074</v>
      </c>
    </row>
    <row r="228" spans="2:65" s="11" customFormat="1" ht="23" customHeight="1">
      <c r="B228" s="127"/>
      <c r="D228" s="128" t="s">
        <v>69</v>
      </c>
      <c r="E228" s="137" t="s">
        <v>219</v>
      </c>
      <c r="F228" s="137" t="s">
        <v>378</v>
      </c>
      <c r="I228" s="130"/>
      <c r="J228" s="138">
        <f>BK228</f>
        <v>0</v>
      </c>
      <c r="L228" s="127"/>
      <c r="M228" s="132"/>
      <c r="P228" s="133">
        <f>SUM(P229:P259)</f>
        <v>0</v>
      </c>
      <c r="R228" s="133">
        <f>SUM(R229:R259)</f>
        <v>138.54845844000002</v>
      </c>
      <c r="T228" s="134">
        <f>SUM(T229:T259)</f>
        <v>55.890800000000006</v>
      </c>
      <c r="AR228" s="128" t="s">
        <v>77</v>
      </c>
      <c r="AT228" s="135" t="s">
        <v>69</v>
      </c>
      <c r="AU228" s="135" t="s">
        <v>77</v>
      </c>
      <c r="AY228" s="128" t="s">
        <v>185</v>
      </c>
      <c r="BK228" s="136">
        <f>SUM(BK229:BK259)</f>
        <v>0</v>
      </c>
    </row>
    <row r="229" spans="2:65" s="1" customFormat="1" ht="38" customHeight="1">
      <c r="B229" s="139"/>
      <c r="C229" s="140" t="s">
        <v>508</v>
      </c>
      <c r="D229" s="140" t="s">
        <v>187</v>
      </c>
      <c r="E229" s="141" t="s">
        <v>388</v>
      </c>
      <c r="F229" s="142" t="s">
        <v>1617</v>
      </c>
      <c r="G229" s="143" t="s">
        <v>241</v>
      </c>
      <c r="H229" s="144">
        <v>388</v>
      </c>
      <c r="I229" s="145"/>
      <c r="J229" s="146">
        <f t="shared" ref="J229:J259" si="40">ROUND(I229*H229,2)</f>
        <v>0</v>
      </c>
      <c r="K229" s="147"/>
      <c r="L229" s="28"/>
      <c r="M229" s="148" t="s">
        <v>1</v>
      </c>
      <c r="N229" s="149" t="s">
        <v>36</v>
      </c>
      <c r="P229" s="150">
        <f t="shared" ref="P229:P259" si="41">O229*H229</f>
        <v>0</v>
      </c>
      <c r="Q229" s="150">
        <v>9.8530000000000006E-2</v>
      </c>
      <c r="R229" s="150">
        <f t="shared" ref="R229:R259" si="42">Q229*H229</f>
        <v>38.229640000000003</v>
      </c>
      <c r="S229" s="150">
        <v>0</v>
      </c>
      <c r="T229" s="151">
        <f t="shared" ref="T229:T259" si="43">S229*H229</f>
        <v>0</v>
      </c>
      <c r="AR229" s="152" t="s">
        <v>191</v>
      </c>
      <c r="AT229" s="152" t="s">
        <v>187</v>
      </c>
      <c r="AU229" s="152" t="s">
        <v>83</v>
      </c>
      <c r="AY229" s="13" t="s">
        <v>185</v>
      </c>
      <c r="BE229" s="153">
        <f t="shared" ref="BE229:BE259" si="44">IF(N229="základná",J229,0)</f>
        <v>0</v>
      </c>
      <c r="BF229" s="153">
        <f t="shared" ref="BF229:BF259" si="45">IF(N229="znížená",J229,0)</f>
        <v>0</v>
      </c>
      <c r="BG229" s="153">
        <f t="shared" ref="BG229:BG259" si="46">IF(N229="zákl. prenesená",J229,0)</f>
        <v>0</v>
      </c>
      <c r="BH229" s="153">
        <f t="shared" ref="BH229:BH259" si="47">IF(N229="zníž. prenesená",J229,0)</f>
        <v>0</v>
      </c>
      <c r="BI229" s="153">
        <f t="shared" ref="BI229:BI259" si="48">IF(N229="nulová",J229,0)</f>
        <v>0</v>
      </c>
      <c r="BJ229" s="13" t="s">
        <v>83</v>
      </c>
      <c r="BK229" s="153">
        <f t="shared" ref="BK229:BK259" si="49">ROUND(I229*H229,2)</f>
        <v>0</v>
      </c>
      <c r="BL229" s="13" t="s">
        <v>191</v>
      </c>
      <c r="BM229" s="152" t="s">
        <v>2075</v>
      </c>
    </row>
    <row r="230" spans="2:65" s="1" customFormat="1" ht="21.75" customHeight="1">
      <c r="B230" s="139"/>
      <c r="C230" s="154" t="s">
        <v>512</v>
      </c>
      <c r="D230" s="154" t="s">
        <v>220</v>
      </c>
      <c r="E230" s="155" t="s">
        <v>392</v>
      </c>
      <c r="F230" s="156" t="s">
        <v>1619</v>
      </c>
      <c r="G230" s="157" t="s">
        <v>255</v>
      </c>
      <c r="H230" s="158">
        <v>396</v>
      </c>
      <c r="I230" s="159"/>
      <c r="J230" s="160">
        <f t="shared" si="40"/>
        <v>0</v>
      </c>
      <c r="K230" s="161"/>
      <c r="L230" s="162"/>
      <c r="M230" s="163" t="s">
        <v>1</v>
      </c>
      <c r="N230" s="164" t="s">
        <v>36</v>
      </c>
      <c r="P230" s="150">
        <f t="shared" si="41"/>
        <v>0</v>
      </c>
      <c r="Q230" s="150">
        <v>2.35E-2</v>
      </c>
      <c r="R230" s="150">
        <f t="shared" si="42"/>
        <v>9.3059999999999992</v>
      </c>
      <c r="S230" s="150">
        <v>0</v>
      </c>
      <c r="T230" s="151">
        <f t="shared" si="43"/>
        <v>0</v>
      </c>
      <c r="AR230" s="152" t="s">
        <v>215</v>
      </c>
      <c r="AT230" s="152" t="s">
        <v>220</v>
      </c>
      <c r="AU230" s="152" t="s">
        <v>83</v>
      </c>
      <c r="AY230" s="13" t="s">
        <v>185</v>
      </c>
      <c r="BE230" s="153">
        <f t="shared" si="44"/>
        <v>0</v>
      </c>
      <c r="BF230" s="153">
        <f t="shared" si="45"/>
        <v>0</v>
      </c>
      <c r="BG230" s="153">
        <f t="shared" si="46"/>
        <v>0</v>
      </c>
      <c r="BH230" s="153">
        <f t="shared" si="47"/>
        <v>0</v>
      </c>
      <c r="BI230" s="153">
        <f t="shared" si="48"/>
        <v>0</v>
      </c>
      <c r="BJ230" s="13" t="s">
        <v>83</v>
      </c>
      <c r="BK230" s="153">
        <f t="shared" si="49"/>
        <v>0</v>
      </c>
      <c r="BL230" s="13" t="s">
        <v>191</v>
      </c>
      <c r="BM230" s="152" t="s">
        <v>2076</v>
      </c>
    </row>
    <row r="231" spans="2:65" s="1" customFormat="1" ht="33" customHeight="1">
      <c r="B231" s="139"/>
      <c r="C231" s="140" t="s">
        <v>516</v>
      </c>
      <c r="D231" s="140" t="s">
        <v>187</v>
      </c>
      <c r="E231" s="141" t="s">
        <v>396</v>
      </c>
      <c r="F231" s="142" t="s">
        <v>397</v>
      </c>
      <c r="G231" s="143" t="s">
        <v>198</v>
      </c>
      <c r="H231" s="144">
        <v>25.87</v>
      </c>
      <c r="I231" s="145"/>
      <c r="J231" s="146">
        <f t="shared" si="40"/>
        <v>0</v>
      </c>
      <c r="K231" s="147"/>
      <c r="L231" s="28"/>
      <c r="M231" s="148" t="s">
        <v>1</v>
      </c>
      <c r="N231" s="149" t="s">
        <v>36</v>
      </c>
      <c r="P231" s="150">
        <f t="shared" si="41"/>
        <v>0</v>
      </c>
      <c r="Q231" s="150">
        <v>2.2151320000000001</v>
      </c>
      <c r="R231" s="150">
        <f t="shared" si="42"/>
        <v>57.305464840000006</v>
      </c>
      <c r="S231" s="150">
        <v>0</v>
      </c>
      <c r="T231" s="151">
        <f t="shared" si="43"/>
        <v>0</v>
      </c>
      <c r="AR231" s="152" t="s">
        <v>191</v>
      </c>
      <c r="AT231" s="152" t="s">
        <v>187</v>
      </c>
      <c r="AU231" s="152" t="s">
        <v>83</v>
      </c>
      <c r="AY231" s="13" t="s">
        <v>185</v>
      </c>
      <c r="BE231" s="153">
        <f t="shared" si="44"/>
        <v>0</v>
      </c>
      <c r="BF231" s="153">
        <f t="shared" si="45"/>
        <v>0</v>
      </c>
      <c r="BG231" s="153">
        <f t="shared" si="46"/>
        <v>0</v>
      </c>
      <c r="BH231" s="153">
        <f t="shared" si="47"/>
        <v>0</v>
      </c>
      <c r="BI231" s="153">
        <f t="shared" si="48"/>
        <v>0</v>
      </c>
      <c r="BJ231" s="13" t="s">
        <v>83</v>
      </c>
      <c r="BK231" s="153">
        <f t="shared" si="49"/>
        <v>0</v>
      </c>
      <c r="BL231" s="13" t="s">
        <v>191</v>
      </c>
      <c r="BM231" s="152" t="s">
        <v>2077</v>
      </c>
    </row>
    <row r="232" spans="2:65" s="1" customFormat="1" ht="24.25" customHeight="1">
      <c r="B232" s="139"/>
      <c r="C232" s="140" t="s">
        <v>520</v>
      </c>
      <c r="D232" s="140" t="s">
        <v>187</v>
      </c>
      <c r="E232" s="141" t="s">
        <v>2078</v>
      </c>
      <c r="F232" s="142" t="s">
        <v>2079</v>
      </c>
      <c r="G232" s="143" t="s">
        <v>241</v>
      </c>
      <c r="H232" s="144">
        <v>72.8</v>
      </c>
      <c r="I232" s="145"/>
      <c r="J232" s="146">
        <f t="shared" si="40"/>
        <v>0</v>
      </c>
      <c r="K232" s="147"/>
      <c r="L232" s="28"/>
      <c r="M232" s="148" t="s">
        <v>1</v>
      </c>
      <c r="N232" s="149" t="s">
        <v>36</v>
      </c>
      <c r="P232" s="150">
        <f t="shared" si="41"/>
        <v>0</v>
      </c>
      <c r="Q232" s="150">
        <v>0.12725</v>
      </c>
      <c r="R232" s="150">
        <f t="shared" si="42"/>
        <v>9.2637999999999998</v>
      </c>
      <c r="S232" s="150">
        <v>0</v>
      </c>
      <c r="T232" s="151">
        <f t="shared" si="43"/>
        <v>0</v>
      </c>
      <c r="AR232" s="152" t="s">
        <v>191</v>
      </c>
      <c r="AT232" s="152" t="s">
        <v>187</v>
      </c>
      <c r="AU232" s="152" t="s">
        <v>83</v>
      </c>
      <c r="AY232" s="13" t="s">
        <v>185</v>
      </c>
      <c r="BE232" s="153">
        <f t="shared" si="44"/>
        <v>0</v>
      </c>
      <c r="BF232" s="153">
        <f t="shared" si="45"/>
        <v>0</v>
      </c>
      <c r="BG232" s="153">
        <f t="shared" si="46"/>
        <v>0</v>
      </c>
      <c r="BH232" s="153">
        <f t="shared" si="47"/>
        <v>0</v>
      </c>
      <c r="BI232" s="153">
        <f t="shared" si="48"/>
        <v>0</v>
      </c>
      <c r="BJ232" s="13" t="s">
        <v>83</v>
      </c>
      <c r="BK232" s="153">
        <f t="shared" si="49"/>
        <v>0</v>
      </c>
      <c r="BL232" s="13" t="s">
        <v>191</v>
      </c>
      <c r="BM232" s="152" t="s">
        <v>2080</v>
      </c>
    </row>
    <row r="233" spans="2:65" s="1" customFormat="1" ht="24.25" customHeight="1">
      <c r="B233" s="139"/>
      <c r="C233" s="154" t="s">
        <v>524</v>
      </c>
      <c r="D233" s="154" t="s">
        <v>220</v>
      </c>
      <c r="E233" s="155" t="s">
        <v>2081</v>
      </c>
      <c r="F233" s="156" t="s">
        <v>2082</v>
      </c>
      <c r="G233" s="157" t="s">
        <v>241</v>
      </c>
      <c r="H233" s="158">
        <v>73</v>
      </c>
      <c r="I233" s="159"/>
      <c r="J233" s="160">
        <f t="shared" si="40"/>
        <v>0</v>
      </c>
      <c r="K233" s="161"/>
      <c r="L233" s="162"/>
      <c r="M233" s="163" t="s">
        <v>1</v>
      </c>
      <c r="N233" s="164" t="s">
        <v>36</v>
      </c>
      <c r="P233" s="150">
        <f t="shared" si="41"/>
        <v>0</v>
      </c>
      <c r="Q233" s="150">
        <v>0.11333</v>
      </c>
      <c r="R233" s="150">
        <f t="shared" si="42"/>
        <v>8.2730899999999998</v>
      </c>
      <c r="S233" s="150">
        <v>0</v>
      </c>
      <c r="T233" s="151">
        <f t="shared" si="43"/>
        <v>0</v>
      </c>
      <c r="AR233" s="152" t="s">
        <v>215</v>
      </c>
      <c r="AT233" s="152" t="s">
        <v>220</v>
      </c>
      <c r="AU233" s="152" t="s">
        <v>83</v>
      </c>
      <c r="AY233" s="13" t="s">
        <v>185</v>
      </c>
      <c r="BE233" s="153">
        <f t="shared" si="44"/>
        <v>0</v>
      </c>
      <c r="BF233" s="153">
        <f t="shared" si="45"/>
        <v>0</v>
      </c>
      <c r="BG233" s="153">
        <f t="shared" si="46"/>
        <v>0</v>
      </c>
      <c r="BH233" s="153">
        <f t="shared" si="47"/>
        <v>0</v>
      </c>
      <c r="BI233" s="153">
        <f t="shared" si="48"/>
        <v>0</v>
      </c>
      <c r="BJ233" s="13" t="s">
        <v>83</v>
      </c>
      <c r="BK233" s="153">
        <f t="shared" si="49"/>
        <v>0</v>
      </c>
      <c r="BL233" s="13" t="s">
        <v>191</v>
      </c>
      <c r="BM233" s="152" t="s">
        <v>2083</v>
      </c>
    </row>
    <row r="234" spans="2:65" s="1" customFormat="1" ht="33" customHeight="1">
      <c r="B234" s="139"/>
      <c r="C234" s="140" t="s">
        <v>528</v>
      </c>
      <c r="D234" s="140" t="s">
        <v>187</v>
      </c>
      <c r="E234" s="141" t="s">
        <v>396</v>
      </c>
      <c r="F234" s="142" t="s">
        <v>397</v>
      </c>
      <c r="G234" s="143" t="s">
        <v>198</v>
      </c>
      <c r="H234" s="144">
        <v>7.3</v>
      </c>
      <c r="I234" s="145"/>
      <c r="J234" s="146">
        <f t="shared" si="40"/>
        <v>0</v>
      </c>
      <c r="K234" s="147"/>
      <c r="L234" s="28"/>
      <c r="M234" s="148" t="s">
        <v>1</v>
      </c>
      <c r="N234" s="149" t="s">
        <v>36</v>
      </c>
      <c r="P234" s="150">
        <f t="shared" si="41"/>
        <v>0</v>
      </c>
      <c r="Q234" s="150">
        <v>2.2151320000000001</v>
      </c>
      <c r="R234" s="150">
        <f t="shared" si="42"/>
        <v>16.170463600000001</v>
      </c>
      <c r="S234" s="150">
        <v>0</v>
      </c>
      <c r="T234" s="151">
        <f t="shared" si="43"/>
        <v>0</v>
      </c>
      <c r="AR234" s="152" t="s">
        <v>191</v>
      </c>
      <c r="AT234" s="152" t="s">
        <v>187</v>
      </c>
      <c r="AU234" s="152" t="s">
        <v>83</v>
      </c>
      <c r="AY234" s="13" t="s">
        <v>185</v>
      </c>
      <c r="BE234" s="153">
        <f t="shared" si="44"/>
        <v>0</v>
      </c>
      <c r="BF234" s="153">
        <f t="shared" si="45"/>
        <v>0</v>
      </c>
      <c r="BG234" s="153">
        <f t="shared" si="46"/>
        <v>0</v>
      </c>
      <c r="BH234" s="153">
        <f t="shared" si="47"/>
        <v>0</v>
      </c>
      <c r="BI234" s="153">
        <f t="shared" si="48"/>
        <v>0</v>
      </c>
      <c r="BJ234" s="13" t="s">
        <v>83</v>
      </c>
      <c r="BK234" s="153">
        <f t="shared" si="49"/>
        <v>0</v>
      </c>
      <c r="BL234" s="13" t="s">
        <v>191</v>
      </c>
      <c r="BM234" s="152" t="s">
        <v>2084</v>
      </c>
    </row>
    <row r="235" spans="2:65" s="1" customFormat="1" ht="16.5" customHeight="1">
      <c r="B235" s="139"/>
      <c r="C235" s="140" t="s">
        <v>532</v>
      </c>
      <c r="D235" s="140" t="s">
        <v>187</v>
      </c>
      <c r="E235" s="141" t="s">
        <v>2085</v>
      </c>
      <c r="F235" s="142" t="s">
        <v>2086</v>
      </c>
      <c r="G235" s="143" t="s">
        <v>190</v>
      </c>
      <c r="H235" s="144">
        <v>257</v>
      </c>
      <c r="I235" s="145"/>
      <c r="J235" s="146">
        <f t="shared" si="40"/>
        <v>0</v>
      </c>
      <c r="K235" s="147"/>
      <c r="L235" s="28"/>
      <c r="M235" s="148" t="s">
        <v>1</v>
      </c>
      <c r="N235" s="149" t="s">
        <v>36</v>
      </c>
      <c r="P235" s="150">
        <f t="shared" si="41"/>
        <v>0</v>
      </c>
      <c r="Q235" s="150">
        <v>0</v>
      </c>
      <c r="R235" s="150">
        <f t="shared" si="42"/>
        <v>0</v>
      </c>
      <c r="S235" s="150">
        <v>0</v>
      </c>
      <c r="T235" s="151">
        <f t="shared" si="43"/>
        <v>0</v>
      </c>
      <c r="AR235" s="152" t="s">
        <v>191</v>
      </c>
      <c r="AT235" s="152" t="s">
        <v>187</v>
      </c>
      <c r="AU235" s="152" t="s">
        <v>83</v>
      </c>
      <c r="AY235" s="13" t="s">
        <v>185</v>
      </c>
      <c r="BE235" s="153">
        <f t="shared" si="44"/>
        <v>0</v>
      </c>
      <c r="BF235" s="153">
        <f t="shared" si="45"/>
        <v>0</v>
      </c>
      <c r="BG235" s="153">
        <f t="shared" si="46"/>
        <v>0</v>
      </c>
      <c r="BH235" s="153">
        <f t="shared" si="47"/>
        <v>0</v>
      </c>
      <c r="BI235" s="153">
        <f t="shared" si="48"/>
        <v>0</v>
      </c>
      <c r="BJ235" s="13" t="s">
        <v>83</v>
      </c>
      <c r="BK235" s="153">
        <f t="shared" si="49"/>
        <v>0</v>
      </c>
      <c r="BL235" s="13" t="s">
        <v>191</v>
      </c>
      <c r="BM235" s="152" t="s">
        <v>2087</v>
      </c>
    </row>
    <row r="236" spans="2:65" s="1" customFormat="1" ht="24.25" customHeight="1">
      <c r="B236" s="139"/>
      <c r="C236" s="140" t="s">
        <v>536</v>
      </c>
      <c r="D236" s="140" t="s">
        <v>187</v>
      </c>
      <c r="E236" s="141" t="s">
        <v>2088</v>
      </c>
      <c r="F236" s="142" t="s">
        <v>2089</v>
      </c>
      <c r="G236" s="143" t="s">
        <v>190</v>
      </c>
      <c r="H236" s="144">
        <v>68</v>
      </c>
      <c r="I236" s="145"/>
      <c r="J236" s="146">
        <f t="shared" si="40"/>
        <v>0</v>
      </c>
      <c r="K236" s="147"/>
      <c r="L236" s="28"/>
      <c r="M236" s="148" t="s">
        <v>1</v>
      </c>
      <c r="N236" s="149" t="s">
        <v>36</v>
      </c>
      <c r="P236" s="150">
        <f t="shared" si="41"/>
        <v>0</v>
      </c>
      <c r="Q236" s="150">
        <v>0</v>
      </c>
      <c r="R236" s="150">
        <f t="shared" si="42"/>
        <v>0</v>
      </c>
      <c r="S236" s="150">
        <v>0</v>
      </c>
      <c r="T236" s="151">
        <f t="shared" si="43"/>
        <v>0</v>
      </c>
      <c r="AR236" s="152" t="s">
        <v>191</v>
      </c>
      <c r="AT236" s="152" t="s">
        <v>187</v>
      </c>
      <c r="AU236" s="152" t="s">
        <v>83</v>
      </c>
      <c r="AY236" s="13" t="s">
        <v>185</v>
      </c>
      <c r="BE236" s="153">
        <f t="shared" si="44"/>
        <v>0</v>
      </c>
      <c r="BF236" s="153">
        <f t="shared" si="45"/>
        <v>0</v>
      </c>
      <c r="BG236" s="153">
        <f t="shared" si="46"/>
        <v>0</v>
      </c>
      <c r="BH236" s="153">
        <f t="shared" si="47"/>
        <v>0</v>
      </c>
      <c r="BI236" s="153">
        <f t="shared" si="48"/>
        <v>0</v>
      </c>
      <c r="BJ236" s="13" t="s">
        <v>83</v>
      </c>
      <c r="BK236" s="153">
        <f t="shared" si="49"/>
        <v>0</v>
      </c>
      <c r="BL236" s="13" t="s">
        <v>191</v>
      </c>
      <c r="BM236" s="152" t="s">
        <v>2090</v>
      </c>
    </row>
    <row r="237" spans="2:65" s="1" customFormat="1" ht="16.5" customHeight="1">
      <c r="B237" s="139"/>
      <c r="C237" s="140" t="s">
        <v>540</v>
      </c>
      <c r="D237" s="140" t="s">
        <v>187</v>
      </c>
      <c r="E237" s="141" t="s">
        <v>424</v>
      </c>
      <c r="F237" s="142" t="s">
        <v>425</v>
      </c>
      <c r="G237" s="143" t="s">
        <v>190</v>
      </c>
      <c r="H237" s="144">
        <v>527.41999999999996</v>
      </c>
      <c r="I237" s="145"/>
      <c r="J237" s="146">
        <f t="shared" si="40"/>
        <v>0</v>
      </c>
      <c r="K237" s="147"/>
      <c r="L237" s="28"/>
      <c r="M237" s="148" t="s">
        <v>1</v>
      </c>
      <c r="N237" s="149" t="s">
        <v>36</v>
      </c>
      <c r="P237" s="150">
        <f t="shared" si="41"/>
        <v>0</v>
      </c>
      <c r="Q237" s="150">
        <v>0</v>
      </c>
      <c r="R237" s="150">
        <f t="shared" si="42"/>
        <v>0</v>
      </c>
      <c r="S237" s="150">
        <v>0</v>
      </c>
      <c r="T237" s="151">
        <f t="shared" si="43"/>
        <v>0</v>
      </c>
      <c r="AR237" s="152" t="s">
        <v>191</v>
      </c>
      <c r="AT237" s="152" t="s">
        <v>187</v>
      </c>
      <c r="AU237" s="152" t="s">
        <v>83</v>
      </c>
      <c r="AY237" s="13" t="s">
        <v>185</v>
      </c>
      <c r="BE237" s="153">
        <f t="shared" si="44"/>
        <v>0</v>
      </c>
      <c r="BF237" s="153">
        <f t="shared" si="45"/>
        <v>0</v>
      </c>
      <c r="BG237" s="153">
        <f t="shared" si="46"/>
        <v>0</v>
      </c>
      <c r="BH237" s="153">
        <f t="shared" si="47"/>
        <v>0</v>
      </c>
      <c r="BI237" s="153">
        <f t="shared" si="48"/>
        <v>0</v>
      </c>
      <c r="BJ237" s="13" t="s">
        <v>83</v>
      </c>
      <c r="BK237" s="153">
        <f t="shared" si="49"/>
        <v>0</v>
      </c>
      <c r="BL237" s="13" t="s">
        <v>191</v>
      </c>
      <c r="BM237" s="152" t="s">
        <v>2091</v>
      </c>
    </row>
    <row r="238" spans="2:65" s="1" customFormat="1" ht="24.25" customHeight="1">
      <c r="B238" s="139"/>
      <c r="C238" s="140" t="s">
        <v>544</v>
      </c>
      <c r="D238" s="140" t="s">
        <v>187</v>
      </c>
      <c r="E238" s="141" t="s">
        <v>2092</v>
      </c>
      <c r="F238" s="142" t="s">
        <v>2093</v>
      </c>
      <c r="G238" s="143" t="s">
        <v>241</v>
      </c>
      <c r="H238" s="144">
        <v>11.4</v>
      </c>
      <c r="I238" s="145"/>
      <c r="J238" s="146">
        <f t="shared" si="40"/>
        <v>0</v>
      </c>
      <c r="K238" s="147"/>
      <c r="L238" s="28"/>
      <c r="M238" s="148" t="s">
        <v>1</v>
      </c>
      <c r="N238" s="149" t="s">
        <v>36</v>
      </c>
      <c r="P238" s="150">
        <f t="shared" si="41"/>
        <v>0</v>
      </c>
      <c r="Q238" s="150">
        <v>0</v>
      </c>
      <c r="R238" s="150">
        <f t="shared" si="42"/>
        <v>0</v>
      </c>
      <c r="S238" s="150">
        <v>0.22500000000000001</v>
      </c>
      <c r="T238" s="151">
        <f t="shared" si="43"/>
        <v>2.5649999999999999</v>
      </c>
      <c r="AR238" s="152" t="s">
        <v>191</v>
      </c>
      <c r="AT238" s="152" t="s">
        <v>187</v>
      </c>
      <c r="AU238" s="152" t="s">
        <v>83</v>
      </c>
      <c r="AY238" s="13" t="s">
        <v>185</v>
      </c>
      <c r="BE238" s="153">
        <f t="shared" si="44"/>
        <v>0</v>
      </c>
      <c r="BF238" s="153">
        <f t="shared" si="45"/>
        <v>0</v>
      </c>
      <c r="BG238" s="153">
        <f t="shared" si="46"/>
        <v>0</v>
      </c>
      <c r="BH238" s="153">
        <f t="shared" si="47"/>
        <v>0</v>
      </c>
      <c r="BI238" s="153">
        <f t="shared" si="48"/>
        <v>0</v>
      </c>
      <c r="BJ238" s="13" t="s">
        <v>83</v>
      </c>
      <c r="BK238" s="153">
        <f t="shared" si="49"/>
        <v>0</v>
      </c>
      <c r="BL238" s="13" t="s">
        <v>191</v>
      </c>
      <c r="BM238" s="152" t="s">
        <v>2094</v>
      </c>
    </row>
    <row r="239" spans="2:65" s="1" customFormat="1" ht="33" customHeight="1">
      <c r="B239" s="139"/>
      <c r="C239" s="140" t="s">
        <v>550</v>
      </c>
      <c r="D239" s="140" t="s">
        <v>187</v>
      </c>
      <c r="E239" s="141" t="s">
        <v>2095</v>
      </c>
      <c r="F239" s="142" t="s">
        <v>2096</v>
      </c>
      <c r="G239" s="143" t="s">
        <v>241</v>
      </c>
      <c r="H239" s="144">
        <v>11.4</v>
      </c>
      <c r="I239" s="145"/>
      <c r="J239" s="146">
        <f t="shared" si="40"/>
        <v>0</v>
      </c>
      <c r="K239" s="147"/>
      <c r="L239" s="28"/>
      <c r="M239" s="148" t="s">
        <v>1</v>
      </c>
      <c r="N239" s="149" t="s">
        <v>36</v>
      </c>
      <c r="P239" s="150">
        <f t="shared" si="41"/>
        <v>0</v>
      </c>
      <c r="Q239" s="150">
        <v>0</v>
      </c>
      <c r="R239" s="150">
        <f t="shared" si="42"/>
        <v>0</v>
      </c>
      <c r="S239" s="150">
        <v>0.115</v>
      </c>
      <c r="T239" s="151">
        <f t="shared" si="43"/>
        <v>1.3110000000000002</v>
      </c>
      <c r="AR239" s="152" t="s">
        <v>191</v>
      </c>
      <c r="AT239" s="152" t="s">
        <v>187</v>
      </c>
      <c r="AU239" s="152" t="s">
        <v>83</v>
      </c>
      <c r="AY239" s="13" t="s">
        <v>185</v>
      </c>
      <c r="BE239" s="153">
        <f t="shared" si="44"/>
        <v>0</v>
      </c>
      <c r="BF239" s="153">
        <f t="shared" si="45"/>
        <v>0</v>
      </c>
      <c r="BG239" s="153">
        <f t="shared" si="46"/>
        <v>0</v>
      </c>
      <c r="BH239" s="153">
        <f t="shared" si="47"/>
        <v>0</v>
      </c>
      <c r="BI239" s="153">
        <f t="shared" si="48"/>
        <v>0</v>
      </c>
      <c r="BJ239" s="13" t="s">
        <v>83</v>
      </c>
      <c r="BK239" s="153">
        <f t="shared" si="49"/>
        <v>0</v>
      </c>
      <c r="BL239" s="13" t="s">
        <v>191</v>
      </c>
      <c r="BM239" s="152" t="s">
        <v>2097</v>
      </c>
    </row>
    <row r="240" spans="2:65" s="1" customFormat="1" ht="24.25" customHeight="1">
      <c r="B240" s="139"/>
      <c r="C240" s="140" t="s">
        <v>558</v>
      </c>
      <c r="D240" s="140" t="s">
        <v>187</v>
      </c>
      <c r="E240" s="141" t="s">
        <v>2098</v>
      </c>
      <c r="F240" s="142" t="s">
        <v>2099</v>
      </c>
      <c r="G240" s="143" t="s">
        <v>1553</v>
      </c>
      <c r="H240" s="144">
        <v>2</v>
      </c>
      <c r="I240" s="145"/>
      <c r="J240" s="146">
        <f t="shared" si="40"/>
        <v>0</v>
      </c>
      <c r="K240" s="147"/>
      <c r="L240" s="28"/>
      <c r="M240" s="148" t="s">
        <v>1</v>
      </c>
      <c r="N240" s="149" t="s">
        <v>36</v>
      </c>
      <c r="P240" s="150">
        <f t="shared" si="41"/>
        <v>0</v>
      </c>
      <c r="Q240" s="150">
        <v>0</v>
      </c>
      <c r="R240" s="150">
        <f t="shared" si="42"/>
        <v>0</v>
      </c>
      <c r="S240" s="150">
        <v>0</v>
      </c>
      <c r="T240" s="151">
        <f t="shared" si="43"/>
        <v>0</v>
      </c>
      <c r="AR240" s="152" t="s">
        <v>191</v>
      </c>
      <c r="AT240" s="152" t="s">
        <v>187</v>
      </c>
      <c r="AU240" s="152" t="s">
        <v>83</v>
      </c>
      <c r="AY240" s="13" t="s">
        <v>185</v>
      </c>
      <c r="BE240" s="153">
        <f t="shared" si="44"/>
        <v>0</v>
      </c>
      <c r="BF240" s="153">
        <f t="shared" si="45"/>
        <v>0</v>
      </c>
      <c r="BG240" s="153">
        <f t="shared" si="46"/>
        <v>0</v>
      </c>
      <c r="BH240" s="153">
        <f t="shared" si="47"/>
        <v>0</v>
      </c>
      <c r="BI240" s="153">
        <f t="shared" si="48"/>
        <v>0</v>
      </c>
      <c r="BJ240" s="13" t="s">
        <v>83</v>
      </c>
      <c r="BK240" s="153">
        <f t="shared" si="49"/>
        <v>0</v>
      </c>
      <c r="BL240" s="13" t="s">
        <v>191</v>
      </c>
      <c r="BM240" s="152" t="s">
        <v>2100</v>
      </c>
    </row>
    <row r="241" spans="2:65" s="1" customFormat="1" ht="33" customHeight="1">
      <c r="B241" s="139"/>
      <c r="C241" s="140" t="s">
        <v>562</v>
      </c>
      <c r="D241" s="140" t="s">
        <v>187</v>
      </c>
      <c r="E241" s="141" t="s">
        <v>2101</v>
      </c>
      <c r="F241" s="142" t="s">
        <v>2102</v>
      </c>
      <c r="G241" s="143" t="s">
        <v>198</v>
      </c>
      <c r="H241" s="144">
        <v>9.5020000000000007</v>
      </c>
      <c r="I241" s="145"/>
      <c r="J241" s="146">
        <f t="shared" si="40"/>
        <v>0</v>
      </c>
      <c r="K241" s="147"/>
      <c r="L241" s="28"/>
      <c r="M241" s="148" t="s">
        <v>1</v>
      </c>
      <c r="N241" s="149" t="s">
        <v>36</v>
      </c>
      <c r="P241" s="150">
        <f t="shared" si="41"/>
        <v>0</v>
      </c>
      <c r="Q241" s="150">
        <v>0</v>
      </c>
      <c r="R241" s="150">
        <f t="shared" si="42"/>
        <v>0</v>
      </c>
      <c r="S241" s="150">
        <v>2.4</v>
      </c>
      <c r="T241" s="151">
        <f t="shared" si="43"/>
        <v>22.8048</v>
      </c>
      <c r="AR241" s="152" t="s">
        <v>191</v>
      </c>
      <c r="AT241" s="152" t="s">
        <v>187</v>
      </c>
      <c r="AU241" s="152" t="s">
        <v>83</v>
      </c>
      <c r="AY241" s="13" t="s">
        <v>185</v>
      </c>
      <c r="BE241" s="153">
        <f t="shared" si="44"/>
        <v>0</v>
      </c>
      <c r="BF241" s="153">
        <f t="shared" si="45"/>
        <v>0</v>
      </c>
      <c r="BG241" s="153">
        <f t="shared" si="46"/>
        <v>0</v>
      </c>
      <c r="BH241" s="153">
        <f t="shared" si="47"/>
        <v>0</v>
      </c>
      <c r="BI241" s="153">
        <f t="shared" si="48"/>
        <v>0</v>
      </c>
      <c r="BJ241" s="13" t="s">
        <v>83</v>
      </c>
      <c r="BK241" s="153">
        <f t="shared" si="49"/>
        <v>0</v>
      </c>
      <c r="BL241" s="13" t="s">
        <v>191</v>
      </c>
      <c r="BM241" s="152" t="s">
        <v>2103</v>
      </c>
    </row>
    <row r="242" spans="2:65" s="1" customFormat="1" ht="21.75" customHeight="1">
      <c r="B242" s="139"/>
      <c r="C242" s="140" t="s">
        <v>566</v>
      </c>
      <c r="D242" s="140" t="s">
        <v>187</v>
      </c>
      <c r="E242" s="141" t="s">
        <v>2104</v>
      </c>
      <c r="F242" s="142" t="s">
        <v>2105</v>
      </c>
      <c r="G242" s="143" t="s">
        <v>241</v>
      </c>
      <c r="H242" s="144">
        <v>14</v>
      </c>
      <c r="I242" s="145"/>
      <c r="J242" s="146">
        <f t="shared" si="40"/>
        <v>0</v>
      </c>
      <c r="K242" s="147"/>
      <c r="L242" s="28"/>
      <c r="M242" s="148" t="s">
        <v>1</v>
      </c>
      <c r="N242" s="149" t="s">
        <v>36</v>
      </c>
      <c r="P242" s="150">
        <f t="shared" si="41"/>
        <v>0</v>
      </c>
      <c r="Q242" s="150">
        <v>0</v>
      </c>
      <c r="R242" s="150">
        <f t="shared" si="42"/>
        <v>0</v>
      </c>
      <c r="S242" s="150">
        <v>5.0000000000000001E-3</v>
      </c>
      <c r="T242" s="151">
        <f t="shared" si="43"/>
        <v>7.0000000000000007E-2</v>
      </c>
      <c r="AR242" s="152" t="s">
        <v>191</v>
      </c>
      <c r="AT242" s="152" t="s">
        <v>187</v>
      </c>
      <c r="AU242" s="152" t="s">
        <v>83</v>
      </c>
      <c r="AY242" s="13" t="s">
        <v>185</v>
      </c>
      <c r="BE242" s="153">
        <f t="shared" si="44"/>
        <v>0</v>
      </c>
      <c r="BF242" s="153">
        <f t="shared" si="45"/>
        <v>0</v>
      </c>
      <c r="BG242" s="153">
        <f t="shared" si="46"/>
        <v>0</v>
      </c>
      <c r="BH242" s="153">
        <f t="shared" si="47"/>
        <v>0</v>
      </c>
      <c r="BI242" s="153">
        <f t="shared" si="48"/>
        <v>0</v>
      </c>
      <c r="BJ242" s="13" t="s">
        <v>83</v>
      </c>
      <c r="BK242" s="153">
        <f t="shared" si="49"/>
        <v>0</v>
      </c>
      <c r="BL242" s="13" t="s">
        <v>191</v>
      </c>
      <c r="BM242" s="152" t="s">
        <v>2106</v>
      </c>
    </row>
    <row r="243" spans="2:65" s="1" customFormat="1" ht="24.25" customHeight="1">
      <c r="B243" s="139"/>
      <c r="C243" s="140" t="s">
        <v>570</v>
      </c>
      <c r="D243" s="140" t="s">
        <v>187</v>
      </c>
      <c r="E243" s="141" t="s">
        <v>2107</v>
      </c>
      <c r="F243" s="142" t="s">
        <v>2108</v>
      </c>
      <c r="G243" s="143" t="s">
        <v>190</v>
      </c>
      <c r="H243" s="144">
        <v>6</v>
      </c>
      <c r="I243" s="145"/>
      <c r="J243" s="146">
        <f t="shared" si="40"/>
        <v>0</v>
      </c>
      <c r="K243" s="147"/>
      <c r="L243" s="28"/>
      <c r="M243" s="148" t="s">
        <v>1</v>
      </c>
      <c r="N243" s="149" t="s">
        <v>36</v>
      </c>
      <c r="P243" s="150">
        <f t="shared" si="41"/>
        <v>0</v>
      </c>
      <c r="Q243" s="150">
        <v>0</v>
      </c>
      <c r="R243" s="150">
        <f t="shared" si="42"/>
        <v>0</v>
      </c>
      <c r="S243" s="150">
        <v>4.1000000000000002E-2</v>
      </c>
      <c r="T243" s="151">
        <f t="shared" si="43"/>
        <v>0.246</v>
      </c>
      <c r="AR243" s="152" t="s">
        <v>191</v>
      </c>
      <c r="AT243" s="152" t="s">
        <v>187</v>
      </c>
      <c r="AU243" s="152" t="s">
        <v>83</v>
      </c>
      <c r="AY243" s="13" t="s">
        <v>185</v>
      </c>
      <c r="BE243" s="153">
        <f t="shared" si="44"/>
        <v>0</v>
      </c>
      <c r="BF243" s="153">
        <f t="shared" si="45"/>
        <v>0</v>
      </c>
      <c r="BG243" s="153">
        <f t="shared" si="46"/>
        <v>0</v>
      </c>
      <c r="BH243" s="153">
        <f t="shared" si="47"/>
        <v>0</v>
      </c>
      <c r="BI243" s="153">
        <f t="shared" si="48"/>
        <v>0</v>
      </c>
      <c r="BJ243" s="13" t="s">
        <v>83</v>
      </c>
      <c r="BK243" s="153">
        <f t="shared" si="49"/>
        <v>0</v>
      </c>
      <c r="BL243" s="13" t="s">
        <v>191</v>
      </c>
      <c r="BM243" s="152" t="s">
        <v>2109</v>
      </c>
    </row>
    <row r="244" spans="2:65" s="1" customFormat="1" ht="33" customHeight="1">
      <c r="B244" s="139"/>
      <c r="C244" s="140" t="s">
        <v>574</v>
      </c>
      <c r="D244" s="140" t="s">
        <v>187</v>
      </c>
      <c r="E244" s="141" t="s">
        <v>1648</v>
      </c>
      <c r="F244" s="142" t="s">
        <v>1649</v>
      </c>
      <c r="G244" s="143" t="s">
        <v>198</v>
      </c>
      <c r="H244" s="144">
        <v>16.8</v>
      </c>
      <c r="I244" s="145"/>
      <c r="J244" s="146">
        <f t="shared" si="40"/>
        <v>0</v>
      </c>
      <c r="K244" s="147"/>
      <c r="L244" s="28"/>
      <c r="M244" s="148" t="s">
        <v>1</v>
      </c>
      <c r="N244" s="149" t="s">
        <v>36</v>
      </c>
      <c r="P244" s="150">
        <f t="shared" si="41"/>
        <v>0</v>
      </c>
      <c r="Q244" s="150">
        <v>0</v>
      </c>
      <c r="R244" s="150">
        <f t="shared" si="42"/>
        <v>0</v>
      </c>
      <c r="S244" s="150">
        <v>0</v>
      </c>
      <c r="T244" s="151">
        <f t="shared" si="43"/>
        <v>0</v>
      </c>
      <c r="AR244" s="152" t="s">
        <v>191</v>
      </c>
      <c r="AT244" s="152" t="s">
        <v>187</v>
      </c>
      <c r="AU244" s="152" t="s">
        <v>83</v>
      </c>
      <c r="AY244" s="13" t="s">
        <v>185</v>
      </c>
      <c r="BE244" s="153">
        <f t="shared" si="44"/>
        <v>0</v>
      </c>
      <c r="BF244" s="153">
        <f t="shared" si="45"/>
        <v>0</v>
      </c>
      <c r="BG244" s="153">
        <f t="shared" si="46"/>
        <v>0</v>
      </c>
      <c r="BH244" s="153">
        <f t="shared" si="47"/>
        <v>0</v>
      </c>
      <c r="BI244" s="153">
        <f t="shared" si="48"/>
        <v>0</v>
      </c>
      <c r="BJ244" s="13" t="s">
        <v>83</v>
      </c>
      <c r="BK244" s="153">
        <f t="shared" si="49"/>
        <v>0</v>
      </c>
      <c r="BL244" s="13" t="s">
        <v>191</v>
      </c>
      <c r="BM244" s="152" t="s">
        <v>2110</v>
      </c>
    </row>
    <row r="245" spans="2:65" s="1" customFormat="1" ht="16.5" customHeight="1">
      <c r="B245" s="139"/>
      <c r="C245" s="140" t="s">
        <v>579</v>
      </c>
      <c r="D245" s="140" t="s">
        <v>187</v>
      </c>
      <c r="E245" s="141" t="s">
        <v>2111</v>
      </c>
      <c r="F245" s="142" t="s">
        <v>2112</v>
      </c>
      <c r="G245" s="143" t="s">
        <v>198</v>
      </c>
      <c r="H245" s="144">
        <v>20</v>
      </c>
      <c r="I245" s="145"/>
      <c r="J245" s="146">
        <f t="shared" si="40"/>
        <v>0</v>
      </c>
      <c r="K245" s="147"/>
      <c r="L245" s="28"/>
      <c r="M245" s="148" t="s">
        <v>1</v>
      </c>
      <c r="N245" s="149" t="s">
        <v>36</v>
      </c>
      <c r="P245" s="150">
        <f t="shared" si="41"/>
        <v>0</v>
      </c>
      <c r="Q245" s="150">
        <v>0</v>
      </c>
      <c r="R245" s="150">
        <f t="shared" si="42"/>
        <v>0</v>
      </c>
      <c r="S245" s="150">
        <v>1.4</v>
      </c>
      <c r="T245" s="151">
        <f t="shared" si="43"/>
        <v>28</v>
      </c>
      <c r="AR245" s="152" t="s">
        <v>191</v>
      </c>
      <c r="AT245" s="152" t="s">
        <v>187</v>
      </c>
      <c r="AU245" s="152" t="s">
        <v>83</v>
      </c>
      <c r="AY245" s="13" t="s">
        <v>185</v>
      </c>
      <c r="BE245" s="153">
        <f t="shared" si="44"/>
        <v>0</v>
      </c>
      <c r="BF245" s="153">
        <f t="shared" si="45"/>
        <v>0</v>
      </c>
      <c r="BG245" s="153">
        <f t="shared" si="46"/>
        <v>0</v>
      </c>
      <c r="BH245" s="153">
        <f t="shared" si="47"/>
        <v>0</v>
      </c>
      <c r="BI245" s="153">
        <f t="shared" si="48"/>
        <v>0</v>
      </c>
      <c r="BJ245" s="13" t="s">
        <v>83</v>
      </c>
      <c r="BK245" s="153">
        <f t="shared" si="49"/>
        <v>0</v>
      </c>
      <c r="BL245" s="13" t="s">
        <v>191</v>
      </c>
      <c r="BM245" s="152" t="s">
        <v>2113</v>
      </c>
    </row>
    <row r="246" spans="2:65" s="1" customFormat="1" ht="24.25" customHeight="1">
      <c r="B246" s="139"/>
      <c r="C246" s="140" t="s">
        <v>583</v>
      </c>
      <c r="D246" s="140" t="s">
        <v>187</v>
      </c>
      <c r="E246" s="141" t="s">
        <v>2114</v>
      </c>
      <c r="F246" s="142" t="s">
        <v>2115</v>
      </c>
      <c r="G246" s="143" t="s">
        <v>241</v>
      </c>
      <c r="H246" s="144">
        <v>6</v>
      </c>
      <c r="I246" s="145"/>
      <c r="J246" s="146">
        <f t="shared" si="40"/>
        <v>0</v>
      </c>
      <c r="K246" s="147"/>
      <c r="L246" s="28"/>
      <c r="M246" s="148" t="s">
        <v>1</v>
      </c>
      <c r="N246" s="149" t="s">
        <v>36</v>
      </c>
      <c r="P246" s="150">
        <f t="shared" si="41"/>
        <v>0</v>
      </c>
      <c r="Q246" s="150">
        <v>0</v>
      </c>
      <c r="R246" s="150">
        <f t="shared" si="42"/>
        <v>0</v>
      </c>
      <c r="S246" s="150">
        <v>5.0000000000000001E-3</v>
      </c>
      <c r="T246" s="151">
        <f t="shared" si="43"/>
        <v>0.03</v>
      </c>
      <c r="AR246" s="152" t="s">
        <v>191</v>
      </c>
      <c r="AT246" s="152" t="s">
        <v>187</v>
      </c>
      <c r="AU246" s="152" t="s">
        <v>83</v>
      </c>
      <c r="AY246" s="13" t="s">
        <v>185</v>
      </c>
      <c r="BE246" s="153">
        <f t="shared" si="44"/>
        <v>0</v>
      </c>
      <c r="BF246" s="153">
        <f t="shared" si="45"/>
        <v>0</v>
      </c>
      <c r="BG246" s="153">
        <f t="shared" si="46"/>
        <v>0</v>
      </c>
      <c r="BH246" s="153">
        <f t="shared" si="47"/>
        <v>0</v>
      </c>
      <c r="BI246" s="153">
        <f t="shared" si="48"/>
        <v>0</v>
      </c>
      <c r="BJ246" s="13" t="s">
        <v>83</v>
      </c>
      <c r="BK246" s="153">
        <f t="shared" si="49"/>
        <v>0</v>
      </c>
      <c r="BL246" s="13" t="s">
        <v>191</v>
      </c>
      <c r="BM246" s="152" t="s">
        <v>2116</v>
      </c>
    </row>
    <row r="247" spans="2:65" s="1" customFormat="1" ht="24.25" customHeight="1">
      <c r="B247" s="139"/>
      <c r="C247" s="140" t="s">
        <v>590</v>
      </c>
      <c r="D247" s="140" t="s">
        <v>187</v>
      </c>
      <c r="E247" s="141" t="s">
        <v>469</v>
      </c>
      <c r="F247" s="142" t="s">
        <v>2117</v>
      </c>
      <c r="G247" s="143" t="s">
        <v>190</v>
      </c>
      <c r="H247" s="144">
        <v>2</v>
      </c>
      <c r="I247" s="145"/>
      <c r="J247" s="146">
        <f t="shared" si="40"/>
        <v>0</v>
      </c>
      <c r="K247" s="147"/>
      <c r="L247" s="28"/>
      <c r="M247" s="148" t="s">
        <v>1</v>
      </c>
      <c r="N247" s="149" t="s">
        <v>36</v>
      </c>
      <c r="P247" s="150">
        <f t="shared" si="41"/>
        <v>0</v>
      </c>
      <c r="Q247" s="150">
        <v>0</v>
      </c>
      <c r="R247" s="150">
        <f t="shared" si="42"/>
        <v>0</v>
      </c>
      <c r="S247" s="150">
        <v>7.5999999999999998E-2</v>
      </c>
      <c r="T247" s="151">
        <f t="shared" si="43"/>
        <v>0.152</v>
      </c>
      <c r="AR247" s="152" t="s">
        <v>191</v>
      </c>
      <c r="AT247" s="152" t="s">
        <v>187</v>
      </c>
      <c r="AU247" s="152" t="s">
        <v>83</v>
      </c>
      <c r="AY247" s="13" t="s">
        <v>185</v>
      </c>
      <c r="BE247" s="153">
        <f t="shared" si="44"/>
        <v>0</v>
      </c>
      <c r="BF247" s="153">
        <f t="shared" si="45"/>
        <v>0</v>
      </c>
      <c r="BG247" s="153">
        <f t="shared" si="46"/>
        <v>0</v>
      </c>
      <c r="BH247" s="153">
        <f t="shared" si="47"/>
        <v>0</v>
      </c>
      <c r="BI247" s="153">
        <f t="shared" si="48"/>
        <v>0</v>
      </c>
      <c r="BJ247" s="13" t="s">
        <v>83</v>
      </c>
      <c r="BK247" s="153">
        <f t="shared" si="49"/>
        <v>0</v>
      </c>
      <c r="BL247" s="13" t="s">
        <v>191</v>
      </c>
      <c r="BM247" s="152" t="s">
        <v>2118</v>
      </c>
    </row>
    <row r="248" spans="2:65" s="1" customFormat="1" ht="24.25" customHeight="1">
      <c r="B248" s="139"/>
      <c r="C248" s="140" t="s">
        <v>594</v>
      </c>
      <c r="D248" s="140" t="s">
        <v>187</v>
      </c>
      <c r="E248" s="141" t="s">
        <v>2119</v>
      </c>
      <c r="F248" s="142" t="s">
        <v>2120</v>
      </c>
      <c r="G248" s="143" t="s">
        <v>255</v>
      </c>
      <c r="H248" s="144">
        <v>1</v>
      </c>
      <c r="I248" s="145"/>
      <c r="J248" s="146">
        <f t="shared" si="40"/>
        <v>0</v>
      </c>
      <c r="K248" s="147"/>
      <c r="L248" s="28"/>
      <c r="M248" s="148" t="s">
        <v>1</v>
      </c>
      <c r="N248" s="149" t="s">
        <v>36</v>
      </c>
      <c r="P248" s="150">
        <f t="shared" si="41"/>
        <v>0</v>
      </c>
      <c r="Q248" s="150">
        <v>0</v>
      </c>
      <c r="R248" s="150">
        <f t="shared" si="42"/>
        <v>0</v>
      </c>
      <c r="S248" s="150">
        <v>0.71199999999999997</v>
      </c>
      <c r="T248" s="151">
        <f t="shared" si="43"/>
        <v>0.71199999999999997</v>
      </c>
      <c r="AR248" s="152" t="s">
        <v>191</v>
      </c>
      <c r="AT248" s="152" t="s">
        <v>187</v>
      </c>
      <c r="AU248" s="152" t="s">
        <v>83</v>
      </c>
      <c r="AY248" s="13" t="s">
        <v>185</v>
      </c>
      <c r="BE248" s="153">
        <f t="shared" si="44"/>
        <v>0</v>
      </c>
      <c r="BF248" s="153">
        <f t="shared" si="45"/>
        <v>0</v>
      </c>
      <c r="BG248" s="153">
        <f t="shared" si="46"/>
        <v>0</v>
      </c>
      <c r="BH248" s="153">
        <f t="shared" si="47"/>
        <v>0</v>
      </c>
      <c r="BI248" s="153">
        <f t="shared" si="48"/>
        <v>0</v>
      </c>
      <c r="BJ248" s="13" t="s">
        <v>83</v>
      </c>
      <c r="BK248" s="153">
        <f t="shared" si="49"/>
        <v>0</v>
      </c>
      <c r="BL248" s="13" t="s">
        <v>191</v>
      </c>
      <c r="BM248" s="152" t="s">
        <v>2121</v>
      </c>
    </row>
    <row r="249" spans="2:65" s="1" customFormat="1" ht="21.75" customHeight="1">
      <c r="B249" s="139"/>
      <c r="C249" s="140" t="s">
        <v>548</v>
      </c>
      <c r="D249" s="140" t="s">
        <v>187</v>
      </c>
      <c r="E249" s="141" t="s">
        <v>525</v>
      </c>
      <c r="F249" s="142" t="s">
        <v>526</v>
      </c>
      <c r="G249" s="143" t="s">
        <v>223</v>
      </c>
      <c r="H249" s="144">
        <v>186.434</v>
      </c>
      <c r="I249" s="145"/>
      <c r="J249" s="146">
        <f t="shared" si="40"/>
        <v>0</v>
      </c>
      <c r="K249" s="147"/>
      <c r="L249" s="28"/>
      <c r="M249" s="148" t="s">
        <v>1</v>
      </c>
      <c r="N249" s="149" t="s">
        <v>36</v>
      </c>
      <c r="P249" s="150">
        <f t="shared" si="41"/>
        <v>0</v>
      </c>
      <c r="Q249" s="150">
        <v>0</v>
      </c>
      <c r="R249" s="150">
        <f t="shared" si="42"/>
        <v>0</v>
      </c>
      <c r="S249" s="150">
        <v>0</v>
      </c>
      <c r="T249" s="151">
        <f t="shared" si="43"/>
        <v>0</v>
      </c>
      <c r="AR249" s="152" t="s">
        <v>191</v>
      </c>
      <c r="AT249" s="152" t="s">
        <v>187</v>
      </c>
      <c r="AU249" s="152" t="s">
        <v>83</v>
      </c>
      <c r="AY249" s="13" t="s">
        <v>185</v>
      </c>
      <c r="BE249" s="153">
        <f t="shared" si="44"/>
        <v>0</v>
      </c>
      <c r="BF249" s="153">
        <f t="shared" si="45"/>
        <v>0</v>
      </c>
      <c r="BG249" s="153">
        <f t="shared" si="46"/>
        <v>0</v>
      </c>
      <c r="BH249" s="153">
        <f t="shared" si="47"/>
        <v>0</v>
      </c>
      <c r="BI249" s="153">
        <f t="shared" si="48"/>
        <v>0</v>
      </c>
      <c r="BJ249" s="13" t="s">
        <v>83</v>
      </c>
      <c r="BK249" s="153">
        <f t="shared" si="49"/>
        <v>0</v>
      </c>
      <c r="BL249" s="13" t="s">
        <v>191</v>
      </c>
      <c r="BM249" s="152" t="s">
        <v>2122</v>
      </c>
    </row>
    <row r="250" spans="2:65" s="1" customFormat="1" ht="24.25" customHeight="1">
      <c r="B250" s="139"/>
      <c r="C250" s="140" t="s">
        <v>603</v>
      </c>
      <c r="D250" s="140" t="s">
        <v>187</v>
      </c>
      <c r="E250" s="141" t="s">
        <v>529</v>
      </c>
      <c r="F250" s="142" t="s">
        <v>530</v>
      </c>
      <c r="G250" s="143" t="s">
        <v>223</v>
      </c>
      <c r="H250" s="144">
        <v>2796.51</v>
      </c>
      <c r="I250" s="145"/>
      <c r="J250" s="146">
        <f t="shared" si="40"/>
        <v>0</v>
      </c>
      <c r="K250" s="147"/>
      <c r="L250" s="28"/>
      <c r="M250" s="148" t="s">
        <v>1</v>
      </c>
      <c r="N250" s="149" t="s">
        <v>36</v>
      </c>
      <c r="P250" s="150">
        <f t="shared" si="41"/>
        <v>0</v>
      </c>
      <c r="Q250" s="150">
        <v>0</v>
      </c>
      <c r="R250" s="150">
        <f t="shared" si="42"/>
        <v>0</v>
      </c>
      <c r="S250" s="150">
        <v>0</v>
      </c>
      <c r="T250" s="151">
        <f t="shared" si="43"/>
        <v>0</v>
      </c>
      <c r="AR250" s="152" t="s">
        <v>191</v>
      </c>
      <c r="AT250" s="152" t="s">
        <v>187</v>
      </c>
      <c r="AU250" s="152" t="s">
        <v>83</v>
      </c>
      <c r="AY250" s="13" t="s">
        <v>185</v>
      </c>
      <c r="BE250" s="153">
        <f t="shared" si="44"/>
        <v>0</v>
      </c>
      <c r="BF250" s="153">
        <f t="shared" si="45"/>
        <v>0</v>
      </c>
      <c r="BG250" s="153">
        <f t="shared" si="46"/>
        <v>0</v>
      </c>
      <c r="BH250" s="153">
        <f t="shared" si="47"/>
        <v>0</v>
      </c>
      <c r="BI250" s="153">
        <f t="shared" si="48"/>
        <v>0</v>
      </c>
      <c r="BJ250" s="13" t="s">
        <v>83</v>
      </c>
      <c r="BK250" s="153">
        <f t="shared" si="49"/>
        <v>0</v>
      </c>
      <c r="BL250" s="13" t="s">
        <v>191</v>
      </c>
      <c r="BM250" s="152" t="s">
        <v>2123</v>
      </c>
    </row>
    <row r="251" spans="2:65" s="1" customFormat="1" ht="24.25" customHeight="1">
      <c r="B251" s="139"/>
      <c r="C251" s="140" t="s">
        <v>607</v>
      </c>
      <c r="D251" s="140" t="s">
        <v>187</v>
      </c>
      <c r="E251" s="141" t="s">
        <v>533</v>
      </c>
      <c r="F251" s="142" t="s">
        <v>534</v>
      </c>
      <c r="G251" s="143" t="s">
        <v>223</v>
      </c>
      <c r="H251" s="144">
        <v>186.434</v>
      </c>
      <c r="I251" s="145"/>
      <c r="J251" s="146">
        <f t="shared" si="40"/>
        <v>0</v>
      </c>
      <c r="K251" s="147"/>
      <c r="L251" s="28"/>
      <c r="M251" s="148" t="s">
        <v>1</v>
      </c>
      <c r="N251" s="149" t="s">
        <v>36</v>
      </c>
      <c r="P251" s="150">
        <f t="shared" si="41"/>
        <v>0</v>
      </c>
      <c r="Q251" s="150">
        <v>0</v>
      </c>
      <c r="R251" s="150">
        <f t="shared" si="42"/>
        <v>0</v>
      </c>
      <c r="S251" s="150">
        <v>0</v>
      </c>
      <c r="T251" s="151">
        <f t="shared" si="43"/>
        <v>0</v>
      </c>
      <c r="AR251" s="152" t="s">
        <v>191</v>
      </c>
      <c r="AT251" s="152" t="s">
        <v>187</v>
      </c>
      <c r="AU251" s="152" t="s">
        <v>83</v>
      </c>
      <c r="AY251" s="13" t="s">
        <v>185</v>
      </c>
      <c r="BE251" s="153">
        <f t="shared" si="44"/>
        <v>0</v>
      </c>
      <c r="BF251" s="153">
        <f t="shared" si="45"/>
        <v>0</v>
      </c>
      <c r="BG251" s="153">
        <f t="shared" si="46"/>
        <v>0</v>
      </c>
      <c r="BH251" s="153">
        <f t="shared" si="47"/>
        <v>0</v>
      </c>
      <c r="BI251" s="153">
        <f t="shared" si="48"/>
        <v>0</v>
      </c>
      <c r="BJ251" s="13" t="s">
        <v>83</v>
      </c>
      <c r="BK251" s="153">
        <f t="shared" si="49"/>
        <v>0</v>
      </c>
      <c r="BL251" s="13" t="s">
        <v>191</v>
      </c>
      <c r="BM251" s="152" t="s">
        <v>2124</v>
      </c>
    </row>
    <row r="252" spans="2:65" s="1" customFormat="1" ht="24.25" customHeight="1">
      <c r="B252" s="139"/>
      <c r="C252" s="140" t="s">
        <v>611</v>
      </c>
      <c r="D252" s="140" t="s">
        <v>187</v>
      </c>
      <c r="E252" s="141" t="s">
        <v>537</v>
      </c>
      <c r="F252" s="142" t="s">
        <v>538</v>
      </c>
      <c r="G252" s="143" t="s">
        <v>223</v>
      </c>
      <c r="H252" s="144">
        <v>1864.34</v>
      </c>
      <c r="I252" s="145"/>
      <c r="J252" s="146">
        <f t="shared" si="40"/>
        <v>0</v>
      </c>
      <c r="K252" s="147"/>
      <c r="L252" s="28"/>
      <c r="M252" s="148" t="s">
        <v>1</v>
      </c>
      <c r="N252" s="149" t="s">
        <v>36</v>
      </c>
      <c r="P252" s="150">
        <f t="shared" si="41"/>
        <v>0</v>
      </c>
      <c r="Q252" s="150">
        <v>0</v>
      </c>
      <c r="R252" s="150">
        <f t="shared" si="42"/>
        <v>0</v>
      </c>
      <c r="S252" s="150">
        <v>0</v>
      </c>
      <c r="T252" s="151">
        <f t="shared" si="43"/>
        <v>0</v>
      </c>
      <c r="AR252" s="152" t="s">
        <v>191</v>
      </c>
      <c r="AT252" s="152" t="s">
        <v>187</v>
      </c>
      <c r="AU252" s="152" t="s">
        <v>83</v>
      </c>
      <c r="AY252" s="13" t="s">
        <v>185</v>
      </c>
      <c r="BE252" s="153">
        <f t="shared" si="44"/>
        <v>0</v>
      </c>
      <c r="BF252" s="153">
        <f t="shared" si="45"/>
        <v>0</v>
      </c>
      <c r="BG252" s="153">
        <f t="shared" si="46"/>
        <v>0</v>
      </c>
      <c r="BH252" s="153">
        <f t="shared" si="47"/>
        <v>0</v>
      </c>
      <c r="BI252" s="153">
        <f t="shared" si="48"/>
        <v>0</v>
      </c>
      <c r="BJ252" s="13" t="s">
        <v>83</v>
      </c>
      <c r="BK252" s="153">
        <f t="shared" si="49"/>
        <v>0</v>
      </c>
      <c r="BL252" s="13" t="s">
        <v>191</v>
      </c>
      <c r="BM252" s="152" t="s">
        <v>2125</v>
      </c>
    </row>
    <row r="253" spans="2:65" s="1" customFormat="1" ht="24.25" customHeight="1">
      <c r="B253" s="139"/>
      <c r="C253" s="140" t="s">
        <v>615</v>
      </c>
      <c r="D253" s="140" t="s">
        <v>187</v>
      </c>
      <c r="E253" s="141" t="s">
        <v>1659</v>
      </c>
      <c r="F253" s="142" t="s">
        <v>1660</v>
      </c>
      <c r="G253" s="143" t="s">
        <v>223</v>
      </c>
      <c r="H253" s="144">
        <v>186.434</v>
      </c>
      <c r="I253" s="145"/>
      <c r="J253" s="146">
        <f t="shared" si="40"/>
        <v>0</v>
      </c>
      <c r="K253" s="147"/>
      <c r="L253" s="28"/>
      <c r="M253" s="148" t="s">
        <v>1</v>
      </c>
      <c r="N253" s="149" t="s">
        <v>36</v>
      </c>
      <c r="P253" s="150">
        <f t="shared" si="41"/>
        <v>0</v>
      </c>
      <c r="Q253" s="150">
        <v>0</v>
      </c>
      <c r="R253" s="150">
        <f t="shared" si="42"/>
        <v>0</v>
      </c>
      <c r="S253" s="150">
        <v>0</v>
      </c>
      <c r="T253" s="151">
        <f t="shared" si="43"/>
        <v>0</v>
      </c>
      <c r="AR253" s="152" t="s">
        <v>191</v>
      </c>
      <c r="AT253" s="152" t="s">
        <v>187</v>
      </c>
      <c r="AU253" s="152" t="s">
        <v>83</v>
      </c>
      <c r="AY253" s="13" t="s">
        <v>185</v>
      </c>
      <c r="BE253" s="153">
        <f t="shared" si="44"/>
        <v>0</v>
      </c>
      <c r="BF253" s="153">
        <f t="shared" si="45"/>
        <v>0</v>
      </c>
      <c r="BG253" s="153">
        <f t="shared" si="46"/>
        <v>0</v>
      </c>
      <c r="BH253" s="153">
        <f t="shared" si="47"/>
        <v>0</v>
      </c>
      <c r="BI253" s="153">
        <f t="shared" si="48"/>
        <v>0</v>
      </c>
      <c r="BJ253" s="13" t="s">
        <v>83</v>
      </c>
      <c r="BK253" s="153">
        <f t="shared" si="49"/>
        <v>0</v>
      </c>
      <c r="BL253" s="13" t="s">
        <v>191</v>
      </c>
      <c r="BM253" s="152" t="s">
        <v>2126</v>
      </c>
    </row>
    <row r="254" spans="2:65" s="1" customFormat="1" ht="24.25" customHeight="1">
      <c r="B254" s="139"/>
      <c r="C254" s="140" t="s">
        <v>619</v>
      </c>
      <c r="D254" s="140" t="s">
        <v>187</v>
      </c>
      <c r="E254" s="141" t="s">
        <v>1662</v>
      </c>
      <c r="F254" s="142" t="s">
        <v>1663</v>
      </c>
      <c r="G254" s="143" t="s">
        <v>223</v>
      </c>
      <c r="H254" s="144">
        <v>140.91999999999999</v>
      </c>
      <c r="I254" s="145"/>
      <c r="J254" s="146">
        <f t="shared" si="40"/>
        <v>0</v>
      </c>
      <c r="K254" s="147"/>
      <c r="L254" s="28"/>
      <c r="M254" s="148" t="s">
        <v>1</v>
      </c>
      <c r="N254" s="149" t="s">
        <v>36</v>
      </c>
      <c r="P254" s="150">
        <f t="shared" si="41"/>
        <v>0</v>
      </c>
      <c r="Q254" s="150">
        <v>0</v>
      </c>
      <c r="R254" s="150">
        <f t="shared" si="42"/>
        <v>0</v>
      </c>
      <c r="S254" s="150">
        <v>0</v>
      </c>
      <c r="T254" s="151">
        <f t="shared" si="43"/>
        <v>0</v>
      </c>
      <c r="AR254" s="152" t="s">
        <v>191</v>
      </c>
      <c r="AT254" s="152" t="s">
        <v>187</v>
      </c>
      <c r="AU254" s="152" t="s">
        <v>83</v>
      </c>
      <c r="AY254" s="13" t="s">
        <v>185</v>
      </c>
      <c r="BE254" s="153">
        <f t="shared" si="44"/>
        <v>0</v>
      </c>
      <c r="BF254" s="153">
        <f t="shared" si="45"/>
        <v>0</v>
      </c>
      <c r="BG254" s="153">
        <f t="shared" si="46"/>
        <v>0</v>
      </c>
      <c r="BH254" s="153">
        <f t="shared" si="47"/>
        <v>0</v>
      </c>
      <c r="BI254" s="153">
        <f t="shared" si="48"/>
        <v>0</v>
      </c>
      <c r="BJ254" s="13" t="s">
        <v>83</v>
      </c>
      <c r="BK254" s="153">
        <f t="shared" si="49"/>
        <v>0</v>
      </c>
      <c r="BL254" s="13" t="s">
        <v>191</v>
      </c>
      <c r="BM254" s="152" t="s">
        <v>2127</v>
      </c>
    </row>
    <row r="255" spans="2:65" s="1" customFormat="1" ht="24.25" customHeight="1">
      <c r="B255" s="139"/>
      <c r="C255" s="140" t="s">
        <v>625</v>
      </c>
      <c r="D255" s="140" t="s">
        <v>187</v>
      </c>
      <c r="E255" s="141" t="s">
        <v>1665</v>
      </c>
      <c r="F255" s="142" t="s">
        <v>1666</v>
      </c>
      <c r="G255" s="143" t="s">
        <v>223</v>
      </c>
      <c r="H255" s="144">
        <v>30.513999999999999</v>
      </c>
      <c r="I255" s="145"/>
      <c r="J255" s="146">
        <f t="shared" si="40"/>
        <v>0</v>
      </c>
      <c r="K255" s="147"/>
      <c r="L255" s="28"/>
      <c r="M255" s="148" t="s">
        <v>1</v>
      </c>
      <c r="N255" s="149" t="s">
        <v>36</v>
      </c>
      <c r="P255" s="150">
        <f t="shared" si="41"/>
        <v>0</v>
      </c>
      <c r="Q255" s="150">
        <v>0</v>
      </c>
      <c r="R255" s="150">
        <f t="shared" si="42"/>
        <v>0</v>
      </c>
      <c r="S255" s="150">
        <v>0</v>
      </c>
      <c r="T255" s="151">
        <f t="shared" si="43"/>
        <v>0</v>
      </c>
      <c r="AR255" s="152" t="s">
        <v>191</v>
      </c>
      <c r="AT255" s="152" t="s">
        <v>187</v>
      </c>
      <c r="AU255" s="152" t="s">
        <v>83</v>
      </c>
      <c r="AY255" s="13" t="s">
        <v>185</v>
      </c>
      <c r="BE255" s="153">
        <f t="shared" si="44"/>
        <v>0</v>
      </c>
      <c r="BF255" s="153">
        <f t="shared" si="45"/>
        <v>0</v>
      </c>
      <c r="BG255" s="153">
        <f t="shared" si="46"/>
        <v>0</v>
      </c>
      <c r="BH255" s="153">
        <f t="shared" si="47"/>
        <v>0</v>
      </c>
      <c r="BI255" s="153">
        <f t="shared" si="48"/>
        <v>0</v>
      </c>
      <c r="BJ255" s="13" t="s">
        <v>83</v>
      </c>
      <c r="BK255" s="153">
        <f t="shared" si="49"/>
        <v>0</v>
      </c>
      <c r="BL255" s="13" t="s">
        <v>191</v>
      </c>
      <c r="BM255" s="152" t="s">
        <v>2128</v>
      </c>
    </row>
    <row r="256" spans="2:65" s="1" customFormat="1" ht="24.25" customHeight="1">
      <c r="B256" s="139"/>
      <c r="C256" s="140" t="s">
        <v>630</v>
      </c>
      <c r="D256" s="140" t="s">
        <v>187</v>
      </c>
      <c r="E256" s="141" t="s">
        <v>545</v>
      </c>
      <c r="F256" s="142" t="s">
        <v>546</v>
      </c>
      <c r="G256" s="143" t="s">
        <v>223</v>
      </c>
      <c r="H256" s="144">
        <v>15</v>
      </c>
      <c r="I256" s="145"/>
      <c r="J256" s="146">
        <f t="shared" si="40"/>
        <v>0</v>
      </c>
      <c r="K256" s="147"/>
      <c r="L256" s="28"/>
      <c r="M256" s="148" t="s">
        <v>1</v>
      </c>
      <c r="N256" s="149" t="s">
        <v>36</v>
      </c>
      <c r="P256" s="150">
        <f t="shared" si="41"/>
        <v>0</v>
      </c>
      <c r="Q256" s="150">
        <v>0</v>
      </c>
      <c r="R256" s="150">
        <f t="shared" si="42"/>
        <v>0</v>
      </c>
      <c r="S256" s="150">
        <v>0</v>
      </c>
      <c r="T256" s="151">
        <f t="shared" si="43"/>
        <v>0</v>
      </c>
      <c r="AR256" s="152" t="s">
        <v>191</v>
      </c>
      <c r="AT256" s="152" t="s">
        <v>187</v>
      </c>
      <c r="AU256" s="152" t="s">
        <v>83</v>
      </c>
      <c r="AY256" s="13" t="s">
        <v>185</v>
      </c>
      <c r="BE256" s="153">
        <f t="shared" si="44"/>
        <v>0</v>
      </c>
      <c r="BF256" s="153">
        <f t="shared" si="45"/>
        <v>0</v>
      </c>
      <c r="BG256" s="153">
        <f t="shared" si="46"/>
        <v>0</v>
      </c>
      <c r="BH256" s="153">
        <f t="shared" si="47"/>
        <v>0</v>
      </c>
      <c r="BI256" s="153">
        <f t="shared" si="48"/>
        <v>0</v>
      </c>
      <c r="BJ256" s="13" t="s">
        <v>83</v>
      </c>
      <c r="BK256" s="153">
        <f t="shared" si="49"/>
        <v>0</v>
      </c>
      <c r="BL256" s="13" t="s">
        <v>191</v>
      </c>
      <c r="BM256" s="152" t="s">
        <v>2129</v>
      </c>
    </row>
    <row r="257" spans="2:65" s="1" customFormat="1" ht="24.25" customHeight="1">
      <c r="B257" s="139"/>
      <c r="C257" s="140" t="s">
        <v>636</v>
      </c>
      <c r="D257" s="140" t="s">
        <v>187</v>
      </c>
      <c r="E257" s="141" t="s">
        <v>2130</v>
      </c>
      <c r="F257" s="142" t="s">
        <v>2131</v>
      </c>
      <c r="G257" s="143" t="s">
        <v>1553</v>
      </c>
      <c r="H257" s="144">
        <v>4</v>
      </c>
      <c r="I257" s="145"/>
      <c r="J257" s="146">
        <f t="shared" si="40"/>
        <v>0</v>
      </c>
      <c r="K257" s="147"/>
      <c r="L257" s="28"/>
      <c r="M257" s="148" t="s">
        <v>1</v>
      </c>
      <c r="N257" s="149" t="s">
        <v>36</v>
      </c>
      <c r="P257" s="150">
        <f t="shared" si="41"/>
        <v>0</v>
      </c>
      <c r="Q257" s="150">
        <v>0</v>
      </c>
      <c r="R257" s="150">
        <f t="shared" si="42"/>
        <v>0</v>
      </c>
      <c r="S257" s="150">
        <v>0</v>
      </c>
      <c r="T257" s="151">
        <f t="shared" si="43"/>
        <v>0</v>
      </c>
      <c r="AR257" s="152" t="s">
        <v>191</v>
      </c>
      <c r="AT257" s="152" t="s">
        <v>187</v>
      </c>
      <c r="AU257" s="152" t="s">
        <v>83</v>
      </c>
      <c r="AY257" s="13" t="s">
        <v>185</v>
      </c>
      <c r="BE257" s="153">
        <f t="shared" si="44"/>
        <v>0</v>
      </c>
      <c r="BF257" s="153">
        <f t="shared" si="45"/>
        <v>0</v>
      </c>
      <c r="BG257" s="153">
        <f t="shared" si="46"/>
        <v>0</v>
      </c>
      <c r="BH257" s="153">
        <f t="shared" si="47"/>
        <v>0</v>
      </c>
      <c r="BI257" s="153">
        <f t="shared" si="48"/>
        <v>0</v>
      </c>
      <c r="BJ257" s="13" t="s">
        <v>83</v>
      </c>
      <c r="BK257" s="153">
        <f t="shared" si="49"/>
        <v>0</v>
      </c>
      <c r="BL257" s="13" t="s">
        <v>191</v>
      </c>
      <c r="BM257" s="152" t="s">
        <v>2132</v>
      </c>
    </row>
    <row r="258" spans="2:65" s="1" customFormat="1" ht="16.5" customHeight="1">
      <c r="B258" s="139"/>
      <c r="C258" s="140" t="s">
        <v>641</v>
      </c>
      <c r="D258" s="140" t="s">
        <v>187</v>
      </c>
      <c r="E258" s="141" t="s">
        <v>2133</v>
      </c>
      <c r="F258" s="142" t="s">
        <v>2134</v>
      </c>
      <c r="G258" s="143" t="s">
        <v>1553</v>
      </c>
      <c r="H258" s="144">
        <v>1</v>
      </c>
      <c r="I258" s="145"/>
      <c r="J258" s="146">
        <f t="shared" si="40"/>
        <v>0</v>
      </c>
      <c r="K258" s="147"/>
      <c r="L258" s="28"/>
      <c r="M258" s="148" t="s">
        <v>1</v>
      </c>
      <c r="N258" s="149" t="s">
        <v>36</v>
      </c>
      <c r="P258" s="150">
        <f t="shared" si="41"/>
        <v>0</v>
      </c>
      <c r="Q258" s="150">
        <v>0</v>
      </c>
      <c r="R258" s="150">
        <f t="shared" si="42"/>
        <v>0</v>
      </c>
      <c r="S258" s="150">
        <v>0</v>
      </c>
      <c r="T258" s="151">
        <f t="shared" si="43"/>
        <v>0</v>
      </c>
      <c r="AR258" s="152" t="s">
        <v>191</v>
      </c>
      <c r="AT258" s="152" t="s">
        <v>187</v>
      </c>
      <c r="AU258" s="152" t="s">
        <v>83</v>
      </c>
      <c r="AY258" s="13" t="s">
        <v>185</v>
      </c>
      <c r="BE258" s="153">
        <f t="shared" si="44"/>
        <v>0</v>
      </c>
      <c r="BF258" s="153">
        <f t="shared" si="45"/>
        <v>0</v>
      </c>
      <c r="BG258" s="153">
        <f t="shared" si="46"/>
        <v>0</v>
      </c>
      <c r="BH258" s="153">
        <f t="shared" si="47"/>
        <v>0</v>
      </c>
      <c r="BI258" s="153">
        <f t="shared" si="48"/>
        <v>0</v>
      </c>
      <c r="BJ258" s="13" t="s">
        <v>83</v>
      </c>
      <c r="BK258" s="153">
        <f t="shared" si="49"/>
        <v>0</v>
      </c>
      <c r="BL258" s="13" t="s">
        <v>191</v>
      </c>
      <c r="BM258" s="152" t="s">
        <v>2135</v>
      </c>
    </row>
    <row r="259" spans="2:65" s="1" customFormat="1" ht="16.5" customHeight="1">
      <c r="B259" s="139"/>
      <c r="C259" s="140" t="s">
        <v>645</v>
      </c>
      <c r="D259" s="140" t="s">
        <v>187</v>
      </c>
      <c r="E259" s="141" t="s">
        <v>2136</v>
      </c>
      <c r="F259" s="142" t="s">
        <v>2137</v>
      </c>
      <c r="G259" s="143" t="s">
        <v>1553</v>
      </c>
      <c r="H259" s="144">
        <v>1</v>
      </c>
      <c r="I259" s="145"/>
      <c r="J259" s="146">
        <f t="shared" si="40"/>
        <v>0</v>
      </c>
      <c r="K259" s="147"/>
      <c r="L259" s="28"/>
      <c r="M259" s="148" t="s">
        <v>1</v>
      </c>
      <c r="N259" s="149" t="s">
        <v>36</v>
      </c>
      <c r="P259" s="150">
        <f t="shared" si="41"/>
        <v>0</v>
      </c>
      <c r="Q259" s="150">
        <v>0</v>
      </c>
      <c r="R259" s="150">
        <f t="shared" si="42"/>
        <v>0</v>
      </c>
      <c r="S259" s="150">
        <v>0</v>
      </c>
      <c r="T259" s="151">
        <f t="shared" si="43"/>
        <v>0</v>
      </c>
      <c r="AR259" s="152" t="s">
        <v>191</v>
      </c>
      <c r="AT259" s="152" t="s">
        <v>187</v>
      </c>
      <c r="AU259" s="152" t="s">
        <v>83</v>
      </c>
      <c r="AY259" s="13" t="s">
        <v>185</v>
      </c>
      <c r="BE259" s="153">
        <f t="shared" si="44"/>
        <v>0</v>
      </c>
      <c r="BF259" s="153">
        <f t="shared" si="45"/>
        <v>0</v>
      </c>
      <c r="BG259" s="153">
        <f t="shared" si="46"/>
        <v>0</v>
      </c>
      <c r="BH259" s="153">
        <f t="shared" si="47"/>
        <v>0</v>
      </c>
      <c r="BI259" s="153">
        <f t="shared" si="48"/>
        <v>0</v>
      </c>
      <c r="BJ259" s="13" t="s">
        <v>83</v>
      </c>
      <c r="BK259" s="153">
        <f t="shared" si="49"/>
        <v>0</v>
      </c>
      <c r="BL259" s="13" t="s">
        <v>191</v>
      </c>
      <c r="BM259" s="152" t="s">
        <v>2138</v>
      </c>
    </row>
    <row r="260" spans="2:65" s="11" customFormat="1" ht="23" customHeight="1">
      <c r="B260" s="127"/>
      <c r="D260" s="128" t="s">
        <v>69</v>
      </c>
      <c r="E260" s="137" t="s">
        <v>548</v>
      </c>
      <c r="F260" s="137" t="s">
        <v>549</v>
      </c>
      <c r="I260" s="130"/>
      <c r="J260" s="138">
        <f>BK260</f>
        <v>0</v>
      </c>
      <c r="L260" s="127"/>
      <c r="M260" s="132"/>
      <c r="P260" s="133">
        <f>SUM(P261:P262)</f>
        <v>0</v>
      </c>
      <c r="R260" s="133">
        <f>SUM(R261:R262)</f>
        <v>0</v>
      </c>
      <c r="T260" s="134">
        <f>SUM(T261:T262)</f>
        <v>0</v>
      </c>
      <c r="AR260" s="128" t="s">
        <v>77</v>
      </c>
      <c r="AT260" s="135" t="s">
        <v>69</v>
      </c>
      <c r="AU260" s="135" t="s">
        <v>77</v>
      </c>
      <c r="AY260" s="128" t="s">
        <v>185</v>
      </c>
      <c r="BK260" s="136">
        <f>SUM(BK261:BK262)</f>
        <v>0</v>
      </c>
    </row>
    <row r="261" spans="2:65" s="1" customFormat="1" ht="33" customHeight="1">
      <c r="B261" s="139"/>
      <c r="C261" s="140" t="s">
        <v>648</v>
      </c>
      <c r="D261" s="140" t="s">
        <v>187</v>
      </c>
      <c r="E261" s="141" t="s">
        <v>934</v>
      </c>
      <c r="F261" s="142" t="s">
        <v>935</v>
      </c>
      <c r="G261" s="143" t="s">
        <v>223</v>
      </c>
      <c r="H261" s="144">
        <v>587.89300000000003</v>
      </c>
      <c r="I261" s="145"/>
      <c r="J261" s="146">
        <f>ROUND(I261*H261,2)</f>
        <v>0</v>
      </c>
      <c r="K261" s="147"/>
      <c r="L261" s="28"/>
      <c r="M261" s="148" t="s">
        <v>1</v>
      </c>
      <c r="N261" s="149" t="s">
        <v>36</v>
      </c>
      <c r="P261" s="150">
        <f>O261*H261</f>
        <v>0</v>
      </c>
      <c r="Q261" s="150">
        <v>0</v>
      </c>
      <c r="R261" s="150">
        <f>Q261*H261</f>
        <v>0</v>
      </c>
      <c r="S261" s="150">
        <v>0</v>
      </c>
      <c r="T261" s="151">
        <f>S261*H261</f>
        <v>0</v>
      </c>
      <c r="AR261" s="152" t="s">
        <v>191</v>
      </c>
      <c r="AT261" s="152" t="s">
        <v>187</v>
      </c>
      <c r="AU261" s="152" t="s">
        <v>83</v>
      </c>
      <c r="AY261" s="13" t="s">
        <v>185</v>
      </c>
      <c r="BE261" s="153">
        <f>IF(N261="základná",J261,0)</f>
        <v>0</v>
      </c>
      <c r="BF261" s="153">
        <f>IF(N261="znížená",J261,0)</f>
        <v>0</v>
      </c>
      <c r="BG261" s="153">
        <f>IF(N261="zákl. prenesená",J261,0)</f>
        <v>0</v>
      </c>
      <c r="BH261" s="153">
        <f>IF(N261="zníž. prenesená",J261,0)</f>
        <v>0</v>
      </c>
      <c r="BI261" s="153">
        <f>IF(N261="nulová",J261,0)</f>
        <v>0</v>
      </c>
      <c r="BJ261" s="13" t="s">
        <v>83</v>
      </c>
      <c r="BK261" s="153">
        <f>ROUND(I261*H261,2)</f>
        <v>0</v>
      </c>
      <c r="BL261" s="13" t="s">
        <v>191</v>
      </c>
      <c r="BM261" s="152" t="s">
        <v>2139</v>
      </c>
    </row>
    <row r="262" spans="2:65" s="1" customFormat="1" ht="33" customHeight="1">
      <c r="B262" s="139"/>
      <c r="C262" s="140" t="s">
        <v>652</v>
      </c>
      <c r="D262" s="140" t="s">
        <v>187</v>
      </c>
      <c r="E262" s="141" t="s">
        <v>2140</v>
      </c>
      <c r="F262" s="142" t="s">
        <v>2141</v>
      </c>
      <c r="G262" s="143" t="s">
        <v>223</v>
      </c>
      <c r="H262" s="144">
        <v>219.9</v>
      </c>
      <c r="I262" s="145"/>
      <c r="J262" s="146">
        <f>ROUND(I262*H262,2)</f>
        <v>0</v>
      </c>
      <c r="K262" s="147"/>
      <c r="L262" s="28"/>
      <c r="M262" s="148" t="s">
        <v>1</v>
      </c>
      <c r="N262" s="149" t="s">
        <v>36</v>
      </c>
      <c r="P262" s="150">
        <f>O262*H262</f>
        <v>0</v>
      </c>
      <c r="Q262" s="150">
        <v>0</v>
      </c>
      <c r="R262" s="150">
        <f>Q262*H262</f>
        <v>0</v>
      </c>
      <c r="S262" s="150">
        <v>0</v>
      </c>
      <c r="T262" s="151">
        <f>S262*H262</f>
        <v>0</v>
      </c>
      <c r="AR262" s="152" t="s">
        <v>191</v>
      </c>
      <c r="AT262" s="152" t="s">
        <v>187</v>
      </c>
      <c r="AU262" s="152" t="s">
        <v>83</v>
      </c>
      <c r="AY262" s="13" t="s">
        <v>185</v>
      </c>
      <c r="BE262" s="153">
        <f>IF(N262="základná",J262,0)</f>
        <v>0</v>
      </c>
      <c r="BF262" s="153">
        <f>IF(N262="znížená",J262,0)</f>
        <v>0</v>
      </c>
      <c r="BG262" s="153">
        <f>IF(N262="zákl. prenesená",J262,0)</f>
        <v>0</v>
      </c>
      <c r="BH262" s="153">
        <f>IF(N262="zníž. prenesená",J262,0)</f>
        <v>0</v>
      </c>
      <c r="BI262" s="153">
        <f>IF(N262="nulová",J262,0)</f>
        <v>0</v>
      </c>
      <c r="BJ262" s="13" t="s">
        <v>83</v>
      </c>
      <c r="BK262" s="153">
        <f>ROUND(I262*H262,2)</f>
        <v>0</v>
      </c>
      <c r="BL262" s="13" t="s">
        <v>191</v>
      </c>
      <c r="BM262" s="152" t="s">
        <v>2142</v>
      </c>
    </row>
    <row r="263" spans="2:65" s="11" customFormat="1" ht="26" customHeight="1">
      <c r="B263" s="127"/>
      <c r="D263" s="128" t="s">
        <v>69</v>
      </c>
      <c r="E263" s="129" t="s">
        <v>554</v>
      </c>
      <c r="F263" s="129" t="s">
        <v>555</v>
      </c>
      <c r="I263" s="130"/>
      <c r="J263" s="131">
        <f>BK263</f>
        <v>0</v>
      </c>
      <c r="L263" s="127"/>
      <c r="M263" s="132"/>
      <c r="P263" s="133">
        <f>P264+P267+P268+P273+P280+P286+P289+P294</f>
        <v>0</v>
      </c>
      <c r="R263" s="133">
        <f>R264+R267+R268+R273+R280+R286+R289+R294</f>
        <v>1.0001401999999999</v>
      </c>
      <c r="T263" s="134">
        <f>T264+T267+T268+T273+T280+T286+T289+T294</f>
        <v>0</v>
      </c>
      <c r="AR263" s="128" t="s">
        <v>83</v>
      </c>
      <c r="AT263" s="135" t="s">
        <v>69</v>
      </c>
      <c r="AU263" s="135" t="s">
        <v>70</v>
      </c>
      <c r="AY263" s="128" t="s">
        <v>185</v>
      </c>
      <c r="BK263" s="136">
        <f>BK264+BK267+BK268+BK273+BK280+BK286+BK289+BK294</f>
        <v>0</v>
      </c>
    </row>
    <row r="264" spans="2:65" s="11" customFormat="1" ht="23" customHeight="1">
      <c r="B264" s="127"/>
      <c r="D264" s="128" t="s">
        <v>69</v>
      </c>
      <c r="E264" s="137" t="s">
        <v>588</v>
      </c>
      <c r="F264" s="137" t="s">
        <v>589</v>
      </c>
      <c r="I264" s="130"/>
      <c r="J264" s="138">
        <f>BK264</f>
        <v>0</v>
      </c>
      <c r="L264" s="127"/>
      <c r="M264" s="132"/>
      <c r="P264" s="133">
        <f>SUM(P265:P266)</f>
        <v>0</v>
      </c>
      <c r="R264" s="133">
        <f>SUM(R265:R266)</f>
        <v>0.13190580000000002</v>
      </c>
      <c r="T264" s="134">
        <f>SUM(T265:T266)</f>
        <v>0</v>
      </c>
      <c r="AR264" s="128" t="s">
        <v>83</v>
      </c>
      <c r="AT264" s="135" t="s">
        <v>69</v>
      </c>
      <c r="AU264" s="135" t="s">
        <v>77</v>
      </c>
      <c r="AY264" s="128" t="s">
        <v>185</v>
      </c>
      <c r="BK264" s="136">
        <f>SUM(BK265:BK266)</f>
        <v>0</v>
      </c>
    </row>
    <row r="265" spans="2:65" s="1" customFormat="1" ht="38" customHeight="1">
      <c r="B265" s="139"/>
      <c r="C265" s="140" t="s">
        <v>656</v>
      </c>
      <c r="D265" s="140" t="s">
        <v>187</v>
      </c>
      <c r="E265" s="141" t="s">
        <v>2143</v>
      </c>
      <c r="F265" s="142" t="s">
        <v>2144</v>
      </c>
      <c r="G265" s="143" t="s">
        <v>190</v>
      </c>
      <c r="H265" s="144">
        <v>244.27</v>
      </c>
      <c r="I265" s="145"/>
      <c r="J265" s="146">
        <f>ROUND(I265*H265,2)</f>
        <v>0</v>
      </c>
      <c r="K265" s="147"/>
      <c r="L265" s="28"/>
      <c r="M265" s="148" t="s">
        <v>1</v>
      </c>
      <c r="N265" s="149" t="s">
        <v>36</v>
      </c>
      <c r="P265" s="150">
        <f>O265*H265</f>
        <v>0</v>
      </c>
      <c r="Q265" s="150">
        <v>5.4000000000000001E-4</v>
      </c>
      <c r="R265" s="150">
        <f>Q265*H265</f>
        <v>0.13190580000000002</v>
      </c>
      <c r="S265" s="150">
        <v>0</v>
      </c>
      <c r="T265" s="151">
        <f>S265*H265</f>
        <v>0</v>
      </c>
      <c r="AR265" s="152" t="s">
        <v>252</v>
      </c>
      <c r="AT265" s="152" t="s">
        <v>187</v>
      </c>
      <c r="AU265" s="152" t="s">
        <v>83</v>
      </c>
      <c r="AY265" s="13" t="s">
        <v>185</v>
      </c>
      <c r="BE265" s="153">
        <f>IF(N265="základná",J265,0)</f>
        <v>0</v>
      </c>
      <c r="BF265" s="153">
        <f>IF(N265="znížená",J265,0)</f>
        <v>0</v>
      </c>
      <c r="BG265" s="153">
        <f>IF(N265="zákl. prenesená",J265,0)</f>
        <v>0</v>
      </c>
      <c r="BH265" s="153">
        <f>IF(N265="zníž. prenesená",J265,0)</f>
        <v>0</v>
      </c>
      <c r="BI265" s="153">
        <f>IF(N265="nulová",J265,0)</f>
        <v>0</v>
      </c>
      <c r="BJ265" s="13" t="s">
        <v>83</v>
      </c>
      <c r="BK265" s="153">
        <f>ROUND(I265*H265,2)</f>
        <v>0</v>
      </c>
      <c r="BL265" s="13" t="s">
        <v>252</v>
      </c>
      <c r="BM265" s="152" t="s">
        <v>2145</v>
      </c>
    </row>
    <row r="266" spans="2:65" s="1" customFormat="1" ht="24.25" customHeight="1">
      <c r="B266" s="139"/>
      <c r="C266" s="140" t="s">
        <v>660</v>
      </c>
      <c r="D266" s="140" t="s">
        <v>187</v>
      </c>
      <c r="E266" s="141" t="s">
        <v>598</v>
      </c>
      <c r="F266" s="142" t="s">
        <v>599</v>
      </c>
      <c r="G266" s="143" t="s">
        <v>586</v>
      </c>
      <c r="H266" s="165"/>
      <c r="I266" s="145"/>
      <c r="J266" s="146">
        <f>ROUND(I266*H266,2)</f>
        <v>0</v>
      </c>
      <c r="K266" s="147"/>
      <c r="L266" s="28"/>
      <c r="M266" s="148" t="s">
        <v>1</v>
      </c>
      <c r="N266" s="149" t="s">
        <v>36</v>
      </c>
      <c r="P266" s="150">
        <f>O266*H266</f>
        <v>0</v>
      </c>
      <c r="Q266" s="150">
        <v>0</v>
      </c>
      <c r="R266" s="150">
        <f>Q266*H266</f>
        <v>0</v>
      </c>
      <c r="S266" s="150">
        <v>0</v>
      </c>
      <c r="T266" s="151">
        <f>S266*H266</f>
        <v>0</v>
      </c>
      <c r="AR266" s="152" t="s">
        <v>252</v>
      </c>
      <c r="AT266" s="152" t="s">
        <v>187</v>
      </c>
      <c r="AU266" s="152" t="s">
        <v>83</v>
      </c>
      <c r="AY266" s="13" t="s">
        <v>185</v>
      </c>
      <c r="BE266" s="153">
        <f>IF(N266="základná",J266,0)</f>
        <v>0</v>
      </c>
      <c r="BF266" s="153">
        <f>IF(N266="znížená",J266,0)</f>
        <v>0</v>
      </c>
      <c r="BG266" s="153">
        <f>IF(N266="zákl. prenesená",J266,0)</f>
        <v>0</v>
      </c>
      <c r="BH266" s="153">
        <f>IF(N266="zníž. prenesená",J266,0)</f>
        <v>0</v>
      </c>
      <c r="BI266" s="153">
        <f>IF(N266="nulová",J266,0)</f>
        <v>0</v>
      </c>
      <c r="BJ266" s="13" t="s">
        <v>83</v>
      </c>
      <c r="BK266" s="153">
        <f>ROUND(I266*H266,2)</f>
        <v>0</v>
      </c>
      <c r="BL266" s="13" t="s">
        <v>252</v>
      </c>
      <c r="BM266" s="152" t="s">
        <v>2146</v>
      </c>
    </row>
    <row r="267" spans="2:65" s="11" customFormat="1" ht="23" customHeight="1">
      <c r="B267" s="127"/>
      <c r="D267" s="128" t="s">
        <v>69</v>
      </c>
      <c r="E267" s="137" t="s">
        <v>937</v>
      </c>
      <c r="F267" s="137" t="s">
        <v>1682</v>
      </c>
      <c r="I267" s="130"/>
      <c r="J267" s="138">
        <f>BK267</f>
        <v>0</v>
      </c>
      <c r="L267" s="127"/>
      <c r="M267" s="132"/>
      <c r="P267" s="133">
        <v>0</v>
      </c>
      <c r="R267" s="133">
        <v>0</v>
      </c>
      <c r="T267" s="134">
        <v>0</v>
      </c>
      <c r="AR267" s="128" t="s">
        <v>83</v>
      </c>
      <c r="AT267" s="135" t="s">
        <v>69</v>
      </c>
      <c r="AU267" s="135" t="s">
        <v>77</v>
      </c>
      <c r="AY267" s="128" t="s">
        <v>185</v>
      </c>
      <c r="BK267" s="136">
        <v>0</v>
      </c>
    </row>
    <row r="268" spans="2:65" s="11" customFormat="1" ht="23" customHeight="1">
      <c r="B268" s="127"/>
      <c r="D268" s="128" t="s">
        <v>69</v>
      </c>
      <c r="E268" s="137" t="s">
        <v>1689</v>
      </c>
      <c r="F268" s="137" t="s">
        <v>1690</v>
      </c>
      <c r="I268" s="130"/>
      <c r="J268" s="138">
        <f>BK268</f>
        <v>0</v>
      </c>
      <c r="L268" s="127"/>
      <c r="M268" s="132"/>
      <c r="P268" s="133">
        <f>SUM(P269:P272)</f>
        <v>0</v>
      </c>
      <c r="R268" s="133">
        <f>SUM(R269:R272)</f>
        <v>0</v>
      </c>
      <c r="T268" s="134">
        <f>SUM(T269:T272)</f>
        <v>0</v>
      </c>
      <c r="AR268" s="128" t="s">
        <v>83</v>
      </c>
      <c r="AT268" s="135" t="s">
        <v>69</v>
      </c>
      <c r="AU268" s="135" t="s">
        <v>77</v>
      </c>
      <c r="AY268" s="128" t="s">
        <v>185</v>
      </c>
      <c r="BK268" s="136">
        <f>SUM(BK269:BK272)</f>
        <v>0</v>
      </c>
    </row>
    <row r="269" spans="2:65" s="1" customFormat="1" ht="24.25" customHeight="1">
      <c r="B269" s="139"/>
      <c r="C269" s="140" t="s">
        <v>664</v>
      </c>
      <c r="D269" s="140" t="s">
        <v>187</v>
      </c>
      <c r="E269" s="141" t="s">
        <v>2147</v>
      </c>
      <c r="F269" s="142" t="s">
        <v>2148</v>
      </c>
      <c r="G269" s="143" t="s">
        <v>190</v>
      </c>
      <c r="H269" s="144">
        <v>156.80000000000001</v>
      </c>
      <c r="I269" s="145"/>
      <c r="J269" s="146">
        <f>ROUND(I269*H269,2)</f>
        <v>0</v>
      </c>
      <c r="K269" s="147"/>
      <c r="L269" s="28"/>
      <c r="M269" s="148" t="s">
        <v>1</v>
      </c>
      <c r="N269" s="149" t="s">
        <v>36</v>
      </c>
      <c r="P269" s="150">
        <f>O269*H269</f>
        <v>0</v>
      </c>
      <c r="Q269" s="150">
        <v>0</v>
      </c>
      <c r="R269" s="150">
        <f>Q269*H269</f>
        <v>0</v>
      </c>
      <c r="S269" s="150">
        <v>0</v>
      </c>
      <c r="T269" s="151">
        <f>S269*H269</f>
        <v>0</v>
      </c>
      <c r="AR269" s="152" t="s">
        <v>252</v>
      </c>
      <c r="AT269" s="152" t="s">
        <v>187</v>
      </c>
      <c r="AU269" s="152" t="s">
        <v>83</v>
      </c>
      <c r="AY269" s="13" t="s">
        <v>185</v>
      </c>
      <c r="BE269" s="153">
        <f>IF(N269="základná",J269,0)</f>
        <v>0</v>
      </c>
      <c r="BF269" s="153">
        <f>IF(N269="znížená",J269,0)</f>
        <v>0</v>
      </c>
      <c r="BG269" s="153">
        <f>IF(N269="zákl. prenesená",J269,0)</f>
        <v>0</v>
      </c>
      <c r="BH269" s="153">
        <f>IF(N269="zníž. prenesená",J269,0)</f>
        <v>0</v>
      </c>
      <c r="BI269" s="153">
        <f>IF(N269="nulová",J269,0)</f>
        <v>0</v>
      </c>
      <c r="BJ269" s="13" t="s">
        <v>83</v>
      </c>
      <c r="BK269" s="153">
        <f>ROUND(I269*H269,2)</f>
        <v>0</v>
      </c>
      <c r="BL269" s="13" t="s">
        <v>252</v>
      </c>
      <c r="BM269" s="152" t="s">
        <v>2149</v>
      </c>
    </row>
    <row r="270" spans="2:65" s="1" customFormat="1" ht="24.25" customHeight="1">
      <c r="B270" s="139"/>
      <c r="C270" s="154" t="s">
        <v>670</v>
      </c>
      <c r="D270" s="154" t="s">
        <v>220</v>
      </c>
      <c r="E270" s="155" t="s">
        <v>2150</v>
      </c>
      <c r="F270" s="156" t="s">
        <v>2151</v>
      </c>
      <c r="G270" s="157" t="s">
        <v>198</v>
      </c>
      <c r="H270" s="158">
        <v>5.1740000000000004</v>
      </c>
      <c r="I270" s="159"/>
      <c r="J270" s="160">
        <f>ROUND(I270*H270,2)</f>
        <v>0</v>
      </c>
      <c r="K270" s="161"/>
      <c r="L270" s="162"/>
      <c r="M270" s="163" t="s">
        <v>1</v>
      </c>
      <c r="N270" s="164" t="s">
        <v>36</v>
      </c>
      <c r="P270" s="150">
        <f>O270*H270</f>
        <v>0</v>
      </c>
      <c r="Q270" s="150">
        <v>0</v>
      </c>
      <c r="R270" s="150">
        <f>Q270*H270</f>
        <v>0</v>
      </c>
      <c r="S270" s="150">
        <v>0</v>
      </c>
      <c r="T270" s="151">
        <f>S270*H270</f>
        <v>0</v>
      </c>
      <c r="AR270" s="152" t="s">
        <v>318</v>
      </c>
      <c r="AT270" s="152" t="s">
        <v>220</v>
      </c>
      <c r="AU270" s="152" t="s">
        <v>83</v>
      </c>
      <c r="AY270" s="13" t="s">
        <v>185</v>
      </c>
      <c r="BE270" s="153">
        <f>IF(N270="základná",J270,0)</f>
        <v>0</v>
      </c>
      <c r="BF270" s="153">
        <f>IF(N270="znížená",J270,0)</f>
        <v>0</v>
      </c>
      <c r="BG270" s="153">
        <f>IF(N270="zákl. prenesená",J270,0)</f>
        <v>0</v>
      </c>
      <c r="BH270" s="153">
        <f>IF(N270="zníž. prenesená",J270,0)</f>
        <v>0</v>
      </c>
      <c r="BI270" s="153">
        <f>IF(N270="nulová",J270,0)</f>
        <v>0</v>
      </c>
      <c r="BJ270" s="13" t="s">
        <v>83</v>
      </c>
      <c r="BK270" s="153">
        <f>ROUND(I270*H270,2)</f>
        <v>0</v>
      </c>
      <c r="BL270" s="13" t="s">
        <v>252</v>
      </c>
      <c r="BM270" s="152" t="s">
        <v>2152</v>
      </c>
    </row>
    <row r="271" spans="2:65" s="1" customFormat="1" ht="44.25" customHeight="1">
      <c r="B271" s="139"/>
      <c r="C271" s="140" t="s">
        <v>674</v>
      </c>
      <c r="D271" s="140" t="s">
        <v>187</v>
      </c>
      <c r="E271" s="141" t="s">
        <v>2153</v>
      </c>
      <c r="F271" s="142" t="s">
        <v>2154</v>
      </c>
      <c r="G271" s="143" t="s">
        <v>198</v>
      </c>
      <c r="H271" s="144">
        <v>5.1740000000000004</v>
      </c>
      <c r="I271" s="145"/>
      <c r="J271" s="146">
        <f>ROUND(I271*H271,2)</f>
        <v>0</v>
      </c>
      <c r="K271" s="147"/>
      <c r="L271" s="28"/>
      <c r="M271" s="148" t="s">
        <v>1</v>
      </c>
      <c r="N271" s="149" t="s">
        <v>36</v>
      </c>
      <c r="P271" s="150">
        <f>O271*H271</f>
        <v>0</v>
      </c>
      <c r="Q271" s="150">
        <v>0</v>
      </c>
      <c r="R271" s="150">
        <f>Q271*H271</f>
        <v>0</v>
      </c>
      <c r="S271" s="150">
        <v>0</v>
      </c>
      <c r="T271" s="151">
        <f>S271*H271</f>
        <v>0</v>
      </c>
      <c r="AR271" s="152" t="s">
        <v>252</v>
      </c>
      <c r="AT271" s="152" t="s">
        <v>187</v>
      </c>
      <c r="AU271" s="152" t="s">
        <v>83</v>
      </c>
      <c r="AY271" s="13" t="s">
        <v>185</v>
      </c>
      <c r="BE271" s="153">
        <f>IF(N271="základná",J271,0)</f>
        <v>0</v>
      </c>
      <c r="BF271" s="153">
        <f>IF(N271="znížená",J271,0)</f>
        <v>0</v>
      </c>
      <c r="BG271" s="153">
        <f>IF(N271="zákl. prenesená",J271,0)</f>
        <v>0</v>
      </c>
      <c r="BH271" s="153">
        <f>IF(N271="zníž. prenesená",J271,0)</f>
        <v>0</v>
      </c>
      <c r="BI271" s="153">
        <f>IF(N271="nulová",J271,0)</f>
        <v>0</v>
      </c>
      <c r="BJ271" s="13" t="s">
        <v>83</v>
      </c>
      <c r="BK271" s="153">
        <f>ROUND(I271*H271,2)</f>
        <v>0</v>
      </c>
      <c r="BL271" s="13" t="s">
        <v>252</v>
      </c>
      <c r="BM271" s="152" t="s">
        <v>2155</v>
      </c>
    </row>
    <row r="272" spans="2:65" s="1" customFormat="1" ht="24.25" customHeight="1">
      <c r="B272" s="139"/>
      <c r="C272" s="140" t="s">
        <v>678</v>
      </c>
      <c r="D272" s="140" t="s">
        <v>187</v>
      </c>
      <c r="E272" s="141" t="s">
        <v>2156</v>
      </c>
      <c r="F272" s="142" t="s">
        <v>2157</v>
      </c>
      <c r="G272" s="143" t="s">
        <v>586</v>
      </c>
      <c r="H272" s="165"/>
      <c r="I272" s="145"/>
      <c r="J272" s="146">
        <f>ROUND(I272*H272,2)</f>
        <v>0</v>
      </c>
      <c r="K272" s="147"/>
      <c r="L272" s="28"/>
      <c r="M272" s="148" t="s">
        <v>1</v>
      </c>
      <c r="N272" s="149" t="s">
        <v>36</v>
      </c>
      <c r="P272" s="150">
        <f>O272*H272</f>
        <v>0</v>
      </c>
      <c r="Q272" s="150">
        <v>0</v>
      </c>
      <c r="R272" s="150">
        <f>Q272*H272</f>
        <v>0</v>
      </c>
      <c r="S272" s="150">
        <v>0</v>
      </c>
      <c r="T272" s="151">
        <f>S272*H272</f>
        <v>0</v>
      </c>
      <c r="AR272" s="152" t="s">
        <v>252</v>
      </c>
      <c r="AT272" s="152" t="s">
        <v>187</v>
      </c>
      <c r="AU272" s="152" t="s">
        <v>83</v>
      </c>
      <c r="AY272" s="13" t="s">
        <v>185</v>
      </c>
      <c r="BE272" s="153">
        <f>IF(N272="základná",J272,0)</f>
        <v>0</v>
      </c>
      <c r="BF272" s="153">
        <f>IF(N272="znížená",J272,0)</f>
        <v>0</v>
      </c>
      <c r="BG272" s="153">
        <f>IF(N272="zákl. prenesená",J272,0)</f>
        <v>0</v>
      </c>
      <c r="BH272" s="153">
        <f>IF(N272="zníž. prenesená",J272,0)</f>
        <v>0</v>
      </c>
      <c r="BI272" s="153">
        <f>IF(N272="nulová",J272,0)</f>
        <v>0</v>
      </c>
      <c r="BJ272" s="13" t="s">
        <v>83</v>
      </c>
      <c r="BK272" s="153">
        <f>ROUND(I272*H272,2)</f>
        <v>0</v>
      </c>
      <c r="BL272" s="13" t="s">
        <v>252</v>
      </c>
      <c r="BM272" s="152" t="s">
        <v>2158</v>
      </c>
    </row>
    <row r="273" spans="2:65" s="11" customFormat="1" ht="23" customHeight="1">
      <c r="B273" s="127"/>
      <c r="D273" s="128" t="s">
        <v>69</v>
      </c>
      <c r="E273" s="137" t="s">
        <v>634</v>
      </c>
      <c r="F273" s="137" t="s">
        <v>635</v>
      </c>
      <c r="I273" s="130"/>
      <c r="J273" s="138">
        <f>BK273</f>
        <v>0</v>
      </c>
      <c r="L273" s="127"/>
      <c r="M273" s="132"/>
      <c r="P273" s="133">
        <f>SUM(P274:P279)</f>
        <v>0</v>
      </c>
      <c r="R273" s="133">
        <f>SUM(R274:R279)</f>
        <v>0</v>
      </c>
      <c r="T273" s="134">
        <f>SUM(T274:T279)</f>
        <v>0</v>
      </c>
      <c r="AR273" s="128" t="s">
        <v>83</v>
      </c>
      <c r="AT273" s="135" t="s">
        <v>69</v>
      </c>
      <c r="AU273" s="135" t="s">
        <v>77</v>
      </c>
      <c r="AY273" s="128" t="s">
        <v>185</v>
      </c>
      <c r="BK273" s="136">
        <f>SUM(BK274:BK279)</f>
        <v>0</v>
      </c>
    </row>
    <row r="274" spans="2:65" s="1" customFormat="1" ht="24.25" customHeight="1">
      <c r="B274" s="139"/>
      <c r="C274" s="140" t="s">
        <v>682</v>
      </c>
      <c r="D274" s="140" t="s">
        <v>187</v>
      </c>
      <c r="E274" s="141" t="s">
        <v>2159</v>
      </c>
      <c r="F274" s="142" t="s">
        <v>2160</v>
      </c>
      <c r="G274" s="143" t="s">
        <v>190</v>
      </c>
      <c r="H274" s="144">
        <v>156.80000000000001</v>
      </c>
      <c r="I274" s="145"/>
      <c r="J274" s="146">
        <f t="shared" ref="J274:J279" si="50">ROUND(I274*H274,2)</f>
        <v>0</v>
      </c>
      <c r="K274" s="147"/>
      <c r="L274" s="28"/>
      <c r="M274" s="148" t="s">
        <v>1</v>
      </c>
      <c r="N274" s="149" t="s">
        <v>36</v>
      </c>
      <c r="P274" s="150">
        <f t="shared" ref="P274:P279" si="51">O274*H274</f>
        <v>0</v>
      </c>
      <c r="Q274" s="150">
        <v>0</v>
      </c>
      <c r="R274" s="150">
        <f t="shared" ref="R274:R279" si="52">Q274*H274</f>
        <v>0</v>
      </c>
      <c r="S274" s="150">
        <v>0</v>
      </c>
      <c r="T274" s="151">
        <f t="shared" ref="T274:T279" si="53">S274*H274</f>
        <v>0</v>
      </c>
      <c r="AR274" s="152" t="s">
        <v>252</v>
      </c>
      <c r="AT274" s="152" t="s">
        <v>187</v>
      </c>
      <c r="AU274" s="152" t="s">
        <v>83</v>
      </c>
      <c r="AY274" s="13" t="s">
        <v>185</v>
      </c>
      <c r="BE274" s="153">
        <f t="shared" ref="BE274:BE279" si="54">IF(N274="základná",J274,0)</f>
        <v>0</v>
      </c>
      <c r="BF274" s="153">
        <f t="shared" ref="BF274:BF279" si="55">IF(N274="znížená",J274,0)</f>
        <v>0</v>
      </c>
      <c r="BG274" s="153">
        <f t="shared" ref="BG274:BG279" si="56">IF(N274="zákl. prenesená",J274,0)</f>
        <v>0</v>
      </c>
      <c r="BH274" s="153">
        <f t="shared" ref="BH274:BH279" si="57">IF(N274="zníž. prenesená",J274,0)</f>
        <v>0</v>
      </c>
      <c r="BI274" s="153">
        <f t="shared" ref="BI274:BI279" si="58">IF(N274="nulová",J274,0)</f>
        <v>0</v>
      </c>
      <c r="BJ274" s="13" t="s">
        <v>83</v>
      </c>
      <c r="BK274" s="153">
        <f t="shared" ref="BK274:BK279" si="59">ROUND(I274*H274,2)</f>
        <v>0</v>
      </c>
      <c r="BL274" s="13" t="s">
        <v>252</v>
      </c>
      <c r="BM274" s="152" t="s">
        <v>2161</v>
      </c>
    </row>
    <row r="275" spans="2:65" s="1" customFormat="1" ht="38" customHeight="1">
      <c r="B275" s="139"/>
      <c r="C275" s="140" t="s">
        <v>686</v>
      </c>
      <c r="D275" s="140" t="s">
        <v>187</v>
      </c>
      <c r="E275" s="141" t="s">
        <v>2162</v>
      </c>
      <c r="F275" s="142" t="s">
        <v>2163</v>
      </c>
      <c r="G275" s="143" t="s">
        <v>190</v>
      </c>
      <c r="H275" s="144">
        <v>156.80000000000001</v>
      </c>
      <c r="I275" s="145"/>
      <c r="J275" s="146">
        <f t="shared" si="50"/>
        <v>0</v>
      </c>
      <c r="K275" s="147"/>
      <c r="L275" s="28"/>
      <c r="M275" s="148" t="s">
        <v>1</v>
      </c>
      <c r="N275" s="149" t="s">
        <v>36</v>
      </c>
      <c r="P275" s="150">
        <f t="shared" si="51"/>
        <v>0</v>
      </c>
      <c r="Q275" s="150">
        <v>0</v>
      </c>
      <c r="R275" s="150">
        <f t="shared" si="52"/>
        <v>0</v>
      </c>
      <c r="S275" s="150">
        <v>0</v>
      </c>
      <c r="T275" s="151">
        <f t="shared" si="53"/>
        <v>0</v>
      </c>
      <c r="AR275" s="152" t="s">
        <v>252</v>
      </c>
      <c r="AT275" s="152" t="s">
        <v>187</v>
      </c>
      <c r="AU275" s="152" t="s">
        <v>83</v>
      </c>
      <c r="AY275" s="13" t="s">
        <v>185</v>
      </c>
      <c r="BE275" s="153">
        <f t="shared" si="54"/>
        <v>0</v>
      </c>
      <c r="BF275" s="153">
        <f t="shared" si="55"/>
        <v>0</v>
      </c>
      <c r="BG275" s="153">
        <f t="shared" si="56"/>
        <v>0</v>
      </c>
      <c r="BH275" s="153">
        <f t="shared" si="57"/>
        <v>0</v>
      </c>
      <c r="BI275" s="153">
        <f t="shared" si="58"/>
        <v>0</v>
      </c>
      <c r="BJ275" s="13" t="s">
        <v>83</v>
      </c>
      <c r="BK275" s="153">
        <f t="shared" si="59"/>
        <v>0</v>
      </c>
      <c r="BL275" s="13" t="s">
        <v>252</v>
      </c>
      <c r="BM275" s="152" t="s">
        <v>2164</v>
      </c>
    </row>
    <row r="276" spans="2:65" s="1" customFormat="1" ht="38" customHeight="1">
      <c r="B276" s="139"/>
      <c r="C276" s="140" t="s">
        <v>690</v>
      </c>
      <c r="D276" s="140" t="s">
        <v>187</v>
      </c>
      <c r="E276" s="141" t="s">
        <v>2165</v>
      </c>
      <c r="F276" s="142" t="s">
        <v>2166</v>
      </c>
      <c r="G276" s="143" t="s">
        <v>241</v>
      </c>
      <c r="H276" s="144">
        <v>32</v>
      </c>
      <c r="I276" s="145"/>
      <c r="J276" s="146">
        <f t="shared" si="50"/>
        <v>0</v>
      </c>
      <c r="K276" s="147"/>
      <c r="L276" s="28"/>
      <c r="M276" s="148" t="s">
        <v>1</v>
      </c>
      <c r="N276" s="149" t="s">
        <v>36</v>
      </c>
      <c r="P276" s="150">
        <f t="shared" si="51"/>
        <v>0</v>
      </c>
      <c r="Q276" s="150">
        <v>0</v>
      </c>
      <c r="R276" s="150">
        <f t="shared" si="52"/>
        <v>0</v>
      </c>
      <c r="S276" s="150">
        <v>0</v>
      </c>
      <c r="T276" s="151">
        <f t="shared" si="53"/>
        <v>0</v>
      </c>
      <c r="AR276" s="152" t="s">
        <v>252</v>
      </c>
      <c r="AT276" s="152" t="s">
        <v>187</v>
      </c>
      <c r="AU276" s="152" t="s">
        <v>83</v>
      </c>
      <c r="AY276" s="13" t="s">
        <v>185</v>
      </c>
      <c r="BE276" s="153">
        <f t="shared" si="54"/>
        <v>0</v>
      </c>
      <c r="BF276" s="153">
        <f t="shared" si="55"/>
        <v>0</v>
      </c>
      <c r="BG276" s="153">
        <f t="shared" si="56"/>
        <v>0</v>
      </c>
      <c r="BH276" s="153">
        <f t="shared" si="57"/>
        <v>0</v>
      </c>
      <c r="BI276" s="153">
        <f t="shared" si="58"/>
        <v>0</v>
      </c>
      <c r="BJ276" s="13" t="s">
        <v>83</v>
      </c>
      <c r="BK276" s="153">
        <f t="shared" si="59"/>
        <v>0</v>
      </c>
      <c r="BL276" s="13" t="s">
        <v>252</v>
      </c>
      <c r="BM276" s="152" t="s">
        <v>2167</v>
      </c>
    </row>
    <row r="277" spans="2:65" s="1" customFormat="1" ht="24.25" customHeight="1">
      <c r="B277" s="139"/>
      <c r="C277" s="140" t="s">
        <v>694</v>
      </c>
      <c r="D277" s="140" t="s">
        <v>187</v>
      </c>
      <c r="E277" s="141" t="s">
        <v>2168</v>
      </c>
      <c r="F277" s="142" t="s">
        <v>2169</v>
      </c>
      <c r="G277" s="143" t="s">
        <v>255</v>
      </c>
      <c r="H277" s="144">
        <v>2</v>
      </c>
      <c r="I277" s="145"/>
      <c r="J277" s="146">
        <f t="shared" si="50"/>
        <v>0</v>
      </c>
      <c r="K277" s="147"/>
      <c r="L277" s="28"/>
      <c r="M277" s="148" t="s">
        <v>1</v>
      </c>
      <c r="N277" s="149" t="s">
        <v>36</v>
      </c>
      <c r="P277" s="150">
        <f t="shared" si="51"/>
        <v>0</v>
      </c>
      <c r="Q277" s="150">
        <v>0</v>
      </c>
      <c r="R277" s="150">
        <f t="shared" si="52"/>
        <v>0</v>
      </c>
      <c r="S277" s="150">
        <v>0</v>
      </c>
      <c r="T277" s="151">
        <f t="shared" si="53"/>
        <v>0</v>
      </c>
      <c r="AR277" s="152" t="s">
        <v>252</v>
      </c>
      <c r="AT277" s="152" t="s">
        <v>187</v>
      </c>
      <c r="AU277" s="152" t="s">
        <v>83</v>
      </c>
      <c r="AY277" s="13" t="s">
        <v>185</v>
      </c>
      <c r="BE277" s="153">
        <f t="shared" si="54"/>
        <v>0</v>
      </c>
      <c r="BF277" s="153">
        <f t="shared" si="55"/>
        <v>0</v>
      </c>
      <c r="BG277" s="153">
        <f t="shared" si="56"/>
        <v>0</v>
      </c>
      <c r="BH277" s="153">
        <f t="shared" si="57"/>
        <v>0</v>
      </c>
      <c r="BI277" s="153">
        <f t="shared" si="58"/>
        <v>0</v>
      </c>
      <c r="BJ277" s="13" t="s">
        <v>83</v>
      </c>
      <c r="BK277" s="153">
        <f t="shared" si="59"/>
        <v>0</v>
      </c>
      <c r="BL277" s="13" t="s">
        <v>252</v>
      </c>
      <c r="BM277" s="152" t="s">
        <v>2170</v>
      </c>
    </row>
    <row r="278" spans="2:65" s="1" customFormat="1" ht="24.25" customHeight="1">
      <c r="B278" s="139"/>
      <c r="C278" s="140" t="s">
        <v>698</v>
      </c>
      <c r="D278" s="140" t="s">
        <v>187</v>
      </c>
      <c r="E278" s="141" t="s">
        <v>2171</v>
      </c>
      <c r="F278" s="142" t="s">
        <v>2172</v>
      </c>
      <c r="G278" s="143" t="s">
        <v>241</v>
      </c>
      <c r="H278" s="144">
        <v>5.6</v>
      </c>
      <c r="I278" s="145"/>
      <c r="J278" s="146">
        <f t="shared" si="50"/>
        <v>0</v>
      </c>
      <c r="K278" s="147"/>
      <c r="L278" s="28"/>
      <c r="M278" s="148" t="s">
        <v>1</v>
      </c>
      <c r="N278" s="149" t="s">
        <v>36</v>
      </c>
      <c r="P278" s="150">
        <f t="shared" si="51"/>
        <v>0</v>
      </c>
      <c r="Q278" s="150">
        <v>0</v>
      </c>
      <c r="R278" s="150">
        <f t="shared" si="52"/>
        <v>0</v>
      </c>
      <c r="S278" s="150">
        <v>0</v>
      </c>
      <c r="T278" s="151">
        <f t="shared" si="53"/>
        <v>0</v>
      </c>
      <c r="AR278" s="152" t="s">
        <v>252</v>
      </c>
      <c r="AT278" s="152" t="s">
        <v>187</v>
      </c>
      <c r="AU278" s="152" t="s">
        <v>83</v>
      </c>
      <c r="AY278" s="13" t="s">
        <v>185</v>
      </c>
      <c r="BE278" s="153">
        <f t="shared" si="54"/>
        <v>0</v>
      </c>
      <c r="BF278" s="153">
        <f t="shared" si="55"/>
        <v>0</v>
      </c>
      <c r="BG278" s="153">
        <f t="shared" si="56"/>
        <v>0</v>
      </c>
      <c r="BH278" s="153">
        <f t="shared" si="57"/>
        <v>0</v>
      </c>
      <c r="BI278" s="153">
        <f t="shared" si="58"/>
        <v>0</v>
      </c>
      <c r="BJ278" s="13" t="s">
        <v>83</v>
      </c>
      <c r="BK278" s="153">
        <f t="shared" si="59"/>
        <v>0</v>
      </c>
      <c r="BL278" s="13" t="s">
        <v>252</v>
      </c>
      <c r="BM278" s="152" t="s">
        <v>2173</v>
      </c>
    </row>
    <row r="279" spans="2:65" s="1" customFormat="1" ht="24.25" customHeight="1">
      <c r="B279" s="139"/>
      <c r="C279" s="140" t="s">
        <v>702</v>
      </c>
      <c r="D279" s="140" t="s">
        <v>187</v>
      </c>
      <c r="E279" s="141" t="s">
        <v>665</v>
      </c>
      <c r="F279" s="142" t="s">
        <v>666</v>
      </c>
      <c r="G279" s="143" t="s">
        <v>586</v>
      </c>
      <c r="H279" s="165"/>
      <c r="I279" s="145"/>
      <c r="J279" s="146">
        <f t="shared" si="50"/>
        <v>0</v>
      </c>
      <c r="K279" s="147"/>
      <c r="L279" s="28"/>
      <c r="M279" s="148" t="s">
        <v>1</v>
      </c>
      <c r="N279" s="149" t="s">
        <v>36</v>
      </c>
      <c r="P279" s="150">
        <f t="shared" si="51"/>
        <v>0</v>
      </c>
      <c r="Q279" s="150">
        <v>0</v>
      </c>
      <c r="R279" s="150">
        <f t="shared" si="52"/>
        <v>0</v>
      </c>
      <c r="S279" s="150">
        <v>0</v>
      </c>
      <c r="T279" s="151">
        <f t="shared" si="53"/>
        <v>0</v>
      </c>
      <c r="AR279" s="152" t="s">
        <v>252</v>
      </c>
      <c r="AT279" s="152" t="s">
        <v>187</v>
      </c>
      <c r="AU279" s="152" t="s">
        <v>83</v>
      </c>
      <c r="AY279" s="13" t="s">
        <v>185</v>
      </c>
      <c r="BE279" s="153">
        <f t="shared" si="54"/>
        <v>0</v>
      </c>
      <c r="BF279" s="153">
        <f t="shared" si="55"/>
        <v>0</v>
      </c>
      <c r="BG279" s="153">
        <f t="shared" si="56"/>
        <v>0</v>
      </c>
      <c r="BH279" s="153">
        <f t="shared" si="57"/>
        <v>0</v>
      </c>
      <c r="BI279" s="153">
        <f t="shared" si="58"/>
        <v>0</v>
      </c>
      <c r="BJ279" s="13" t="s">
        <v>83</v>
      </c>
      <c r="BK279" s="153">
        <f t="shared" si="59"/>
        <v>0</v>
      </c>
      <c r="BL279" s="13" t="s">
        <v>252</v>
      </c>
      <c r="BM279" s="152" t="s">
        <v>2174</v>
      </c>
    </row>
    <row r="280" spans="2:65" s="11" customFormat="1" ht="23" customHeight="1">
      <c r="B280" s="127"/>
      <c r="D280" s="128" t="s">
        <v>69</v>
      </c>
      <c r="E280" s="137" t="s">
        <v>706</v>
      </c>
      <c r="F280" s="137" t="s">
        <v>707</v>
      </c>
      <c r="I280" s="130"/>
      <c r="J280" s="138">
        <f>BK280</f>
        <v>0</v>
      </c>
      <c r="L280" s="127"/>
      <c r="M280" s="132"/>
      <c r="P280" s="133">
        <f>SUM(P281:P285)</f>
        <v>0</v>
      </c>
      <c r="R280" s="133">
        <f>SUM(R281:R285)</f>
        <v>0.15927999999999998</v>
      </c>
      <c r="T280" s="134">
        <f>SUM(T281:T285)</f>
        <v>0</v>
      </c>
      <c r="AR280" s="128" t="s">
        <v>83</v>
      </c>
      <c r="AT280" s="135" t="s">
        <v>69</v>
      </c>
      <c r="AU280" s="135" t="s">
        <v>77</v>
      </c>
      <c r="AY280" s="128" t="s">
        <v>185</v>
      </c>
      <c r="BK280" s="136">
        <f>SUM(BK281:BK285)</f>
        <v>0</v>
      </c>
    </row>
    <row r="281" spans="2:65" s="1" customFormat="1" ht="16.5" customHeight="1">
      <c r="B281" s="139"/>
      <c r="C281" s="140" t="s">
        <v>708</v>
      </c>
      <c r="D281" s="140" t="s">
        <v>187</v>
      </c>
      <c r="E281" s="141" t="s">
        <v>2175</v>
      </c>
      <c r="F281" s="142" t="s">
        <v>2176</v>
      </c>
      <c r="G281" s="143" t="s">
        <v>255</v>
      </c>
      <c r="H281" s="144">
        <v>2</v>
      </c>
      <c r="I281" s="145"/>
      <c r="J281" s="146">
        <f>ROUND(I281*H281,2)</f>
        <v>0</v>
      </c>
      <c r="K281" s="147"/>
      <c r="L281" s="28"/>
      <c r="M281" s="148" t="s">
        <v>1</v>
      </c>
      <c r="N281" s="149" t="s">
        <v>36</v>
      </c>
      <c r="P281" s="150">
        <f>O281*H281</f>
        <v>0</v>
      </c>
      <c r="Q281" s="150">
        <v>3.0439999999999998E-2</v>
      </c>
      <c r="R281" s="150">
        <f>Q281*H281</f>
        <v>6.0879999999999997E-2</v>
      </c>
      <c r="S281" s="150">
        <v>0</v>
      </c>
      <c r="T281" s="151">
        <f>S281*H281</f>
        <v>0</v>
      </c>
      <c r="AR281" s="152" t="s">
        <v>252</v>
      </c>
      <c r="AT281" s="152" t="s">
        <v>187</v>
      </c>
      <c r="AU281" s="152" t="s">
        <v>83</v>
      </c>
      <c r="AY281" s="13" t="s">
        <v>185</v>
      </c>
      <c r="BE281" s="153">
        <f>IF(N281="základná",J281,0)</f>
        <v>0</v>
      </c>
      <c r="BF281" s="153">
        <f>IF(N281="znížená",J281,0)</f>
        <v>0</v>
      </c>
      <c r="BG281" s="153">
        <f>IF(N281="zákl. prenesená",J281,0)</f>
        <v>0</v>
      </c>
      <c r="BH281" s="153">
        <f>IF(N281="zníž. prenesená",J281,0)</f>
        <v>0</v>
      </c>
      <c r="BI281" s="153">
        <f>IF(N281="nulová",J281,0)</f>
        <v>0</v>
      </c>
      <c r="BJ281" s="13" t="s">
        <v>83</v>
      </c>
      <c r="BK281" s="153">
        <f>ROUND(I281*H281,2)</f>
        <v>0</v>
      </c>
      <c r="BL281" s="13" t="s">
        <v>252</v>
      </c>
      <c r="BM281" s="152" t="s">
        <v>2177</v>
      </c>
    </row>
    <row r="282" spans="2:65" s="1" customFormat="1" ht="24.25" customHeight="1">
      <c r="B282" s="139"/>
      <c r="C282" s="154" t="s">
        <v>712</v>
      </c>
      <c r="D282" s="154" t="s">
        <v>220</v>
      </c>
      <c r="E282" s="155" t="s">
        <v>2178</v>
      </c>
      <c r="F282" s="156" t="s">
        <v>2179</v>
      </c>
      <c r="G282" s="157" t="s">
        <v>255</v>
      </c>
      <c r="H282" s="158">
        <v>2</v>
      </c>
      <c r="I282" s="159"/>
      <c r="J282" s="160">
        <f>ROUND(I282*H282,2)</f>
        <v>0</v>
      </c>
      <c r="K282" s="161"/>
      <c r="L282" s="162"/>
      <c r="M282" s="163" t="s">
        <v>1</v>
      </c>
      <c r="N282" s="164" t="s">
        <v>36</v>
      </c>
      <c r="P282" s="150">
        <f>O282*H282</f>
        <v>0</v>
      </c>
      <c r="Q282" s="150">
        <v>0.01</v>
      </c>
      <c r="R282" s="150">
        <f>Q282*H282</f>
        <v>0.02</v>
      </c>
      <c r="S282" s="150">
        <v>0</v>
      </c>
      <c r="T282" s="151">
        <f>S282*H282</f>
        <v>0</v>
      </c>
      <c r="AR282" s="152" t="s">
        <v>318</v>
      </c>
      <c r="AT282" s="152" t="s">
        <v>220</v>
      </c>
      <c r="AU282" s="152" t="s">
        <v>83</v>
      </c>
      <c r="AY282" s="13" t="s">
        <v>185</v>
      </c>
      <c r="BE282" s="153">
        <f>IF(N282="základná",J282,0)</f>
        <v>0</v>
      </c>
      <c r="BF282" s="153">
        <f>IF(N282="znížená",J282,0)</f>
        <v>0</v>
      </c>
      <c r="BG282" s="153">
        <f>IF(N282="zákl. prenesená",J282,0)</f>
        <v>0</v>
      </c>
      <c r="BH282" s="153">
        <f>IF(N282="zníž. prenesená",J282,0)</f>
        <v>0</v>
      </c>
      <c r="BI282" s="153">
        <f>IF(N282="nulová",J282,0)</f>
        <v>0</v>
      </c>
      <c r="BJ282" s="13" t="s">
        <v>83</v>
      </c>
      <c r="BK282" s="153">
        <f>ROUND(I282*H282,2)</f>
        <v>0</v>
      </c>
      <c r="BL282" s="13" t="s">
        <v>252</v>
      </c>
      <c r="BM282" s="152" t="s">
        <v>2180</v>
      </c>
    </row>
    <row r="283" spans="2:65" s="1" customFormat="1" ht="24.25" customHeight="1">
      <c r="B283" s="139"/>
      <c r="C283" s="140" t="s">
        <v>718</v>
      </c>
      <c r="D283" s="140" t="s">
        <v>187</v>
      </c>
      <c r="E283" s="141" t="s">
        <v>2181</v>
      </c>
      <c r="F283" s="142" t="s">
        <v>2182</v>
      </c>
      <c r="G283" s="143" t="s">
        <v>255</v>
      </c>
      <c r="H283" s="144">
        <v>2</v>
      </c>
      <c r="I283" s="145"/>
      <c r="J283" s="146">
        <f>ROUND(I283*H283,2)</f>
        <v>0</v>
      </c>
      <c r="K283" s="147"/>
      <c r="L283" s="28"/>
      <c r="M283" s="148" t="s">
        <v>1</v>
      </c>
      <c r="N283" s="149" t="s">
        <v>36</v>
      </c>
      <c r="P283" s="150">
        <f>O283*H283</f>
        <v>0</v>
      </c>
      <c r="Q283" s="150">
        <v>1.1999999999999999E-3</v>
      </c>
      <c r="R283" s="150">
        <f>Q283*H283</f>
        <v>2.3999999999999998E-3</v>
      </c>
      <c r="S283" s="150">
        <v>0</v>
      </c>
      <c r="T283" s="151">
        <f>S283*H283</f>
        <v>0</v>
      </c>
      <c r="AR283" s="152" t="s">
        <v>252</v>
      </c>
      <c r="AT283" s="152" t="s">
        <v>187</v>
      </c>
      <c r="AU283" s="152" t="s">
        <v>83</v>
      </c>
      <c r="AY283" s="13" t="s">
        <v>185</v>
      </c>
      <c r="BE283" s="153">
        <f>IF(N283="základná",J283,0)</f>
        <v>0</v>
      </c>
      <c r="BF283" s="153">
        <f>IF(N283="znížená",J283,0)</f>
        <v>0</v>
      </c>
      <c r="BG283" s="153">
        <f>IF(N283="zákl. prenesená",J283,0)</f>
        <v>0</v>
      </c>
      <c r="BH283" s="153">
        <f>IF(N283="zníž. prenesená",J283,0)</f>
        <v>0</v>
      </c>
      <c r="BI283" s="153">
        <f>IF(N283="nulová",J283,0)</f>
        <v>0</v>
      </c>
      <c r="BJ283" s="13" t="s">
        <v>83</v>
      </c>
      <c r="BK283" s="153">
        <f>ROUND(I283*H283,2)</f>
        <v>0</v>
      </c>
      <c r="BL283" s="13" t="s">
        <v>252</v>
      </c>
      <c r="BM283" s="152" t="s">
        <v>2183</v>
      </c>
    </row>
    <row r="284" spans="2:65" s="1" customFormat="1" ht="16.5" customHeight="1">
      <c r="B284" s="139"/>
      <c r="C284" s="154" t="s">
        <v>722</v>
      </c>
      <c r="D284" s="154" t="s">
        <v>220</v>
      </c>
      <c r="E284" s="155" t="s">
        <v>2184</v>
      </c>
      <c r="F284" s="156" t="s">
        <v>2185</v>
      </c>
      <c r="G284" s="157" t="s">
        <v>255</v>
      </c>
      <c r="H284" s="158">
        <v>2</v>
      </c>
      <c r="I284" s="159"/>
      <c r="J284" s="160">
        <f>ROUND(I284*H284,2)</f>
        <v>0</v>
      </c>
      <c r="K284" s="161"/>
      <c r="L284" s="162"/>
      <c r="M284" s="163" t="s">
        <v>1</v>
      </c>
      <c r="N284" s="164" t="s">
        <v>36</v>
      </c>
      <c r="P284" s="150">
        <f>O284*H284</f>
        <v>0</v>
      </c>
      <c r="Q284" s="150">
        <v>3.7999999999999999E-2</v>
      </c>
      <c r="R284" s="150">
        <f>Q284*H284</f>
        <v>7.5999999999999998E-2</v>
      </c>
      <c r="S284" s="150">
        <v>0</v>
      </c>
      <c r="T284" s="151">
        <f>S284*H284</f>
        <v>0</v>
      </c>
      <c r="AR284" s="152" t="s">
        <v>318</v>
      </c>
      <c r="AT284" s="152" t="s">
        <v>220</v>
      </c>
      <c r="AU284" s="152" t="s">
        <v>83</v>
      </c>
      <c r="AY284" s="13" t="s">
        <v>185</v>
      </c>
      <c r="BE284" s="153">
        <f>IF(N284="základná",J284,0)</f>
        <v>0</v>
      </c>
      <c r="BF284" s="153">
        <f>IF(N284="znížená",J284,0)</f>
        <v>0</v>
      </c>
      <c r="BG284" s="153">
        <f>IF(N284="zákl. prenesená",J284,0)</f>
        <v>0</v>
      </c>
      <c r="BH284" s="153">
        <f>IF(N284="zníž. prenesená",J284,0)</f>
        <v>0</v>
      </c>
      <c r="BI284" s="153">
        <f>IF(N284="nulová",J284,0)</f>
        <v>0</v>
      </c>
      <c r="BJ284" s="13" t="s">
        <v>83</v>
      </c>
      <c r="BK284" s="153">
        <f>ROUND(I284*H284,2)</f>
        <v>0</v>
      </c>
      <c r="BL284" s="13" t="s">
        <v>252</v>
      </c>
      <c r="BM284" s="152" t="s">
        <v>2186</v>
      </c>
    </row>
    <row r="285" spans="2:65" s="1" customFormat="1" ht="24.25" customHeight="1">
      <c r="B285" s="139"/>
      <c r="C285" s="140" t="s">
        <v>726</v>
      </c>
      <c r="D285" s="140" t="s">
        <v>187</v>
      </c>
      <c r="E285" s="141" t="s">
        <v>713</v>
      </c>
      <c r="F285" s="142" t="s">
        <v>714</v>
      </c>
      <c r="G285" s="143" t="s">
        <v>586</v>
      </c>
      <c r="H285" s="165"/>
      <c r="I285" s="145"/>
      <c r="J285" s="146">
        <f>ROUND(I285*H285,2)</f>
        <v>0</v>
      </c>
      <c r="K285" s="147"/>
      <c r="L285" s="28"/>
      <c r="M285" s="148" t="s">
        <v>1</v>
      </c>
      <c r="N285" s="149" t="s">
        <v>36</v>
      </c>
      <c r="P285" s="150">
        <f>O285*H285</f>
        <v>0</v>
      </c>
      <c r="Q285" s="150">
        <v>0</v>
      </c>
      <c r="R285" s="150">
        <f>Q285*H285</f>
        <v>0</v>
      </c>
      <c r="S285" s="150">
        <v>0</v>
      </c>
      <c r="T285" s="151">
        <f>S285*H285</f>
        <v>0</v>
      </c>
      <c r="AR285" s="152" t="s">
        <v>252</v>
      </c>
      <c r="AT285" s="152" t="s">
        <v>187</v>
      </c>
      <c r="AU285" s="152" t="s">
        <v>83</v>
      </c>
      <c r="AY285" s="13" t="s">
        <v>185</v>
      </c>
      <c r="BE285" s="153">
        <f>IF(N285="základná",J285,0)</f>
        <v>0</v>
      </c>
      <c r="BF285" s="153">
        <f>IF(N285="znížená",J285,0)</f>
        <v>0</v>
      </c>
      <c r="BG285" s="153">
        <f>IF(N285="zákl. prenesená",J285,0)</f>
        <v>0</v>
      </c>
      <c r="BH285" s="153">
        <f>IF(N285="zníž. prenesená",J285,0)</f>
        <v>0</v>
      </c>
      <c r="BI285" s="153">
        <f>IF(N285="nulová",J285,0)</f>
        <v>0</v>
      </c>
      <c r="BJ285" s="13" t="s">
        <v>83</v>
      </c>
      <c r="BK285" s="153">
        <f>ROUND(I285*H285,2)</f>
        <v>0</v>
      </c>
      <c r="BL285" s="13" t="s">
        <v>252</v>
      </c>
      <c r="BM285" s="152" t="s">
        <v>2187</v>
      </c>
    </row>
    <row r="286" spans="2:65" s="11" customFormat="1" ht="23" customHeight="1">
      <c r="B286" s="127"/>
      <c r="D286" s="128" t="s">
        <v>69</v>
      </c>
      <c r="E286" s="137" t="s">
        <v>1766</v>
      </c>
      <c r="F286" s="137" t="s">
        <v>1767</v>
      </c>
      <c r="I286" s="130"/>
      <c r="J286" s="138">
        <f>BK286</f>
        <v>0</v>
      </c>
      <c r="L286" s="127"/>
      <c r="M286" s="132"/>
      <c r="P286" s="133">
        <f>SUM(P287:P288)</f>
        <v>0</v>
      </c>
      <c r="R286" s="133">
        <f>SUM(R287:R288)</f>
        <v>0.249</v>
      </c>
      <c r="T286" s="134">
        <f>SUM(T287:T288)</f>
        <v>0</v>
      </c>
      <c r="AR286" s="128" t="s">
        <v>83</v>
      </c>
      <c r="AT286" s="135" t="s">
        <v>69</v>
      </c>
      <c r="AU286" s="135" t="s">
        <v>77</v>
      </c>
      <c r="AY286" s="128" t="s">
        <v>185</v>
      </c>
      <c r="BK286" s="136">
        <f>SUM(BK287:BK288)</f>
        <v>0</v>
      </c>
    </row>
    <row r="287" spans="2:65" s="1" customFormat="1" ht="16.5" customHeight="1">
      <c r="B287" s="139"/>
      <c r="C287" s="140" t="s">
        <v>730</v>
      </c>
      <c r="D287" s="140" t="s">
        <v>187</v>
      </c>
      <c r="E287" s="141" t="s">
        <v>1768</v>
      </c>
      <c r="F287" s="142" t="s">
        <v>1769</v>
      </c>
      <c r="G287" s="143" t="s">
        <v>190</v>
      </c>
      <c r="H287" s="144">
        <v>249</v>
      </c>
      <c r="I287" s="145"/>
      <c r="J287" s="146">
        <f>ROUND(I287*H287,2)</f>
        <v>0</v>
      </c>
      <c r="K287" s="147"/>
      <c r="L287" s="28"/>
      <c r="M287" s="148" t="s">
        <v>1</v>
      </c>
      <c r="N287" s="149" t="s">
        <v>36</v>
      </c>
      <c r="P287" s="150">
        <f>O287*H287</f>
        <v>0</v>
      </c>
      <c r="Q287" s="150">
        <v>1E-3</v>
      </c>
      <c r="R287" s="150">
        <f>Q287*H287</f>
        <v>0.249</v>
      </c>
      <c r="S287" s="150">
        <v>0</v>
      </c>
      <c r="T287" s="151">
        <f>S287*H287</f>
        <v>0</v>
      </c>
      <c r="AR287" s="152" t="s">
        <v>252</v>
      </c>
      <c r="AT287" s="152" t="s">
        <v>187</v>
      </c>
      <c r="AU287" s="152" t="s">
        <v>83</v>
      </c>
      <c r="AY287" s="13" t="s">
        <v>185</v>
      </c>
      <c r="BE287" s="153">
        <f>IF(N287="základná",J287,0)</f>
        <v>0</v>
      </c>
      <c r="BF287" s="153">
        <f>IF(N287="znížená",J287,0)</f>
        <v>0</v>
      </c>
      <c r="BG287" s="153">
        <f>IF(N287="zákl. prenesená",J287,0)</f>
        <v>0</v>
      </c>
      <c r="BH287" s="153">
        <f>IF(N287="zníž. prenesená",J287,0)</f>
        <v>0</v>
      </c>
      <c r="BI287" s="153">
        <f>IF(N287="nulová",J287,0)</f>
        <v>0</v>
      </c>
      <c r="BJ287" s="13" t="s">
        <v>83</v>
      </c>
      <c r="BK287" s="153">
        <f>ROUND(I287*H287,2)</f>
        <v>0</v>
      </c>
      <c r="BL287" s="13" t="s">
        <v>252</v>
      </c>
      <c r="BM287" s="152" t="s">
        <v>2188</v>
      </c>
    </row>
    <row r="288" spans="2:65" s="1" customFormat="1" ht="24.25" customHeight="1">
      <c r="B288" s="139"/>
      <c r="C288" s="140" t="s">
        <v>734</v>
      </c>
      <c r="D288" s="140" t="s">
        <v>187</v>
      </c>
      <c r="E288" s="141" t="s">
        <v>1771</v>
      </c>
      <c r="F288" s="142" t="s">
        <v>1772</v>
      </c>
      <c r="G288" s="143" t="s">
        <v>586</v>
      </c>
      <c r="H288" s="165"/>
      <c r="I288" s="145"/>
      <c r="J288" s="146">
        <f>ROUND(I288*H288,2)</f>
        <v>0</v>
      </c>
      <c r="K288" s="147"/>
      <c r="L288" s="28"/>
      <c r="M288" s="148" t="s">
        <v>1</v>
      </c>
      <c r="N288" s="149" t="s">
        <v>36</v>
      </c>
      <c r="P288" s="150">
        <f>O288*H288</f>
        <v>0</v>
      </c>
      <c r="Q288" s="150">
        <v>0</v>
      </c>
      <c r="R288" s="150">
        <f>Q288*H288</f>
        <v>0</v>
      </c>
      <c r="S288" s="150">
        <v>0</v>
      </c>
      <c r="T288" s="151">
        <f>S288*H288</f>
        <v>0</v>
      </c>
      <c r="AR288" s="152" t="s">
        <v>252</v>
      </c>
      <c r="AT288" s="152" t="s">
        <v>187</v>
      </c>
      <c r="AU288" s="152" t="s">
        <v>83</v>
      </c>
      <c r="AY288" s="13" t="s">
        <v>185</v>
      </c>
      <c r="BE288" s="153">
        <f>IF(N288="základná",J288,0)</f>
        <v>0</v>
      </c>
      <c r="BF288" s="153">
        <f>IF(N288="znížená",J288,0)</f>
        <v>0</v>
      </c>
      <c r="BG288" s="153">
        <f>IF(N288="zákl. prenesená",J288,0)</f>
        <v>0</v>
      </c>
      <c r="BH288" s="153">
        <f>IF(N288="zníž. prenesená",J288,0)</f>
        <v>0</v>
      </c>
      <c r="BI288" s="153">
        <f>IF(N288="nulová",J288,0)</f>
        <v>0</v>
      </c>
      <c r="BJ288" s="13" t="s">
        <v>83</v>
      </c>
      <c r="BK288" s="153">
        <f>ROUND(I288*H288,2)</f>
        <v>0</v>
      </c>
      <c r="BL288" s="13" t="s">
        <v>252</v>
      </c>
      <c r="BM288" s="152" t="s">
        <v>2189</v>
      </c>
    </row>
    <row r="289" spans="2:65" s="11" customFormat="1" ht="23" customHeight="1">
      <c r="B289" s="127"/>
      <c r="D289" s="128" t="s">
        <v>69</v>
      </c>
      <c r="E289" s="137" t="s">
        <v>1002</v>
      </c>
      <c r="F289" s="137" t="s">
        <v>1003</v>
      </c>
      <c r="I289" s="130"/>
      <c r="J289" s="138">
        <f>BK289</f>
        <v>0</v>
      </c>
      <c r="L289" s="127"/>
      <c r="M289" s="132"/>
      <c r="P289" s="133">
        <f>SUM(P290:P293)</f>
        <v>0</v>
      </c>
      <c r="R289" s="133">
        <f>SUM(R290:R293)</f>
        <v>0</v>
      </c>
      <c r="T289" s="134">
        <f>SUM(T290:T293)</f>
        <v>0</v>
      </c>
      <c r="AR289" s="128" t="s">
        <v>83</v>
      </c>
      <c r="AT289" s="135" t="s">
        <v>69</v>
      </c>
      <c r="AU289" s="135" t="s">
        <v>77</v>
      </c>
      <c r="AY289" s="128" t="s">
        <v>185</v>
      </c>
      <c r="BK289" s="136">
        <f>SUM(BK290:BK293)</f>
        <v>0</v>
      </c>
    </row>
    <row r="290" spans="2:65" s="1" customFormat="1" ht="16.5" customHeight="1">
      <c r="B290" s="139"/>
      <c r="C290" s="140" t="s">
        <v>738</v>
      </c>
      <c r="D290" s="140" t="s">
        <v>187</v>
      </c>
      <c r="E290" s="141" t="s">
        <v>1780</v>
      </c>
      <c r="F290" s="142" t="s">
        <v>1781</v>
      </c>
      <c r="G290" s="143" t="s">
        <v>190</v>
      </c>
      <c r="H290" s="144">
        <v>313.60000000000002</v>
      </c>
      <c r="I290" s="145"/>
      <c r="J290" s="146">
        <f>ROUND(I290*H290,2)</f>
        <v>0</v>
      </c>
      <c r="K290" s="147"/>
      <c r="L290" s="28"/>
      <c r="M290" s="148" t="s">
        <v>1</v>
      </c>
      <c r="N290" s="149" t="s">
        <v>36</v>
      </c>
      <c r="P290" s="150">
        <f>O290*H290</f>
        <v>0</v>
      </c>
      <c r="Q290" s="150">
        <v>0</v>
      </c>
      <c r="R290" s="150">
        <f>Q290*H290</f>
        <v>0</v>
      </c>
      <c r="S290" s="150">
        <v>0</v>
      </c>
      <c r="T290" s="151">
        <f>S290*H290</f>
        <v>0</v>
      </c>
      <c r="AR290" s="152" t="s">
        <v>252</v>
      </c>
      <c r="AT290" s="152" t="s">
        <v>187</v>
      </c>
      <c r="AU290" s="152" t="s">
        <v>83</v>
      </c>
      <c r="AY290" s="13" t="s">
        <v>185</v>
      </c>
      <c r="BE290" s="153">
        <f>IF(N290="základná",J290,0)</f>
        <v>0</v>
      </c>
      <c r="BF290" s="153">
        <f>IF(N290="znížená",J290,0)</f>
        <v>0</v>
      </c>
      <c r="BG290" s="153">
        <f>IF(N290="zákl. prenesená",J290,0)</f>
        <v>0</v>
      </c>
      <c r="BH290" s="153">
        <f>IF(N290="zníž. prenesená",J290,0)</f>
        <v>0</v>
      </c>
      <c r="BI290" s="153">
        <f>IF(N290="nulová",J290,0)</f>
        <v>0</v>
      </c>
      <c r="BJ290" s="13" t="s">
        <v>83</v>
      </c>
      <c r="BK290" s="153">
        <f>ROUND(I290*H290,2)</f>
        <v>0</v>
      </c>
      <c r="BL290" s="13" t="s">
        <v>252</v>
      </c>
      <c r="BM290" s="152" t="s">
        <v>2190</v>
      </c>
    </row>
    <row r="291" spans="2:65" s="1" customFormat="1" ht="38" customHeight="1">
      <c r="B291" s="139"/>
      <c r="C291" s="140" t="s">
        <v>742</v>
      </c>
      <c r="D291" s="140" t="s">
        <v>187</v>
      </c>
      <c r="E291" s="141" t="s">
        <v>1783</v>
      </c>
      <c r="F291" s="142" t="s">
        <v>1784</v>
      </c>
      <c r="G291" s="143" t="s">
        <v>190</v>
      </c>
      <c r="H291" s="144">
        <v>313.60000000000002</v>
      </c>
      <c r="I291" s="145"/>
      <c r="J291" s="146">
        <f>ROUND(I291*H291,2)</f>
        <v>0</v>
      </c>
      <c r="K291" s="147"/>
      <c r="L291" s="28"/>
      <c r="M291" s="148" t="s">
        <v>1</v>
      </c>
      <c r="N291" s="149" t="s">
        <v>36</v>
      </c>
      <c r="P291" s="150">
        <f>O291*H291</f>
        <v>0</v>
      </c>
      <c r="Q291" s="150">
        <v>0</v>
      </c>
      <c r="R291" s="150">
        <f>Q291*H291</f>
        <v>0</v>
      </c>
      <c r="S291" s="150">
        <v>0</v>
      </c>
      <c r="T291" s="151">
        <f>S291*H291</f>
        <v>0</v>
      </c>
      <c r="AR291" s="152" t="s">
        <v>252</v>
      </c>
      <c r="AT291" s="152" t="s">
        <v>187</v>
      </c>
      <c r="AU291" s="152" t="s">
        <v>83</v>
      </c>
      <c r="AY291" s="13" t="s">
        <v>185</v>
      </c>
      <c r="BE291" s="153">
        <f>IF(N291="základná",J291,0)</f>
        <v>0</v>
      </c>
      <c r="BF291" s="153">
        <f>IF(N291="znížená",J291,0)</f>
        <v>0</v>
      </c>
      <c r="BG291" s="153">
        <f>IF(N291="zákl. prenesená",J291,0)</f>
        <v>0</v>
      </c>
      <c r="BH291" s="153">
        <f>IF(N291="zníž. prenesená",J291,0)</f>
        <v>0</v>
      </c>
      <c r="BI291" s="153">
        <f>IF(N291="nulová",J291,0)</f>
        <v>0</v>
      </c>
      <c r="BJ291" s="13" t="s">
        <v>83</v>
      </c>
      <c r="BK291" s="153">
        <f>ROUND(I291*H291,2)</f>
        <v>0</v>
      </c>
      <c r="BL291" s="13" t="s">
        <v>252</v>
      </c>
      <c r="BM291" s="152" t="s">
        <v>2191</v>
      </c>
    </row>
    <row r="292" spans="2:65" s="1" customFormat="1" ht="21.75" customHeight="1">
      <c r="B292" s="139"/>
      <c r="C292" s="140" t="s">
        <v>748</v>
      </c>
      <c r="D292" s="140" t="s">
        <v>187</v>
      </c>
      <c r="E292" s="141" t="s">
        <v>1786</v>
      </c>
      <c r="F292" s="142" t="s">
        <v>2192</v>
      </c>
      <c r="G292" s="143" t="s">
        <v>190</v>
      </c>
      <c r="H292" s="144">
        <v>68</v>
      </c>
      <c r="I292" s="145"/>
      <c r="J292" s="146">
        <f>ROUND(I292*H292,2)</f>
        <v>0</v>
      </c>
      <c r="K292" s="147"/>
      <c r="L292" s="28"/>
      <c r="M292" s="148" t="s">
        <v>1</v>
      </c>
      <c r="N292" s="149" t="s">
        <v>36</v>
      </c>
      <c r="P292" s="150">
        <f>O292*H292</f>
        <v>0</v>
      </c>
      <c r="Q292" s="150">
        <v>0</v>
      </c>
      <c r="R292" s="150">
        <f>Q292*H292</f>
        <v>0</v>
      </c>
      <c r="S292" s="150">
        <v>0</v>
      </c>
      <c r="T292" s="151">
        <f>S292*H292</f>
        <v>0</v>
      </c>
      <c r="AR292" s="152" t="s">
        <v>252</v>
      </c>
      <c r="AT292" s="152" t="s">
        <v>187</v>
      </c>
      <c r="AU292" s="152" t="s">
        <v>83</v>
      </c>
      <c r="AY292" s="13" t="s">
        <v>185</v>
      </c>
      <c r="BE292" s="153">
        <f>IF(N292="základná",J292,0)</f>
        <v>0</v>
      </c>
      <c r="BF292" s="153">
        <f>IF(N292="znížená",J292,0)</f>
        <v>0</v>
      </c>
      <c r="BG292" s="153">
        <f>IF(N292="zákl. prenesená",J292,0)</f>
        <v>0</v>
      </c>
      <c r="BH292" s="153">
        <f>IF(N292="zníž. prenesená",J292,0)</f>
        <v>0</v>
      </c>
      <c r="BI292" s="153">
        <f>IF(N292="nulová",J292,0)</f>
        <v>0</v>
      </c>
      <c r="BJ292" s="13" t="s">
        <v>83</v>
      </c>
      <c r="BK292" s="153">
        <f>ROUND(I292*H292,2)</f>
        <v>0</v>
      </c>
      <c r="BL292" s="13" t="s">
        <v>252</v>
      </c>
      <c r="BM292" s="152" t="s">
        <v>2193</v>
      </c>
    </row>
    <row r="293" spans="2:65" s="1" customFormat="1" ht="16.5" customHeight="1">
      <c r="B293" s="139"/>
      <c r="C293" s="140" t="s">
        <v>752</v>
      </c>
      <c r="D293" s="140" t="s">
        <v>187</v>
      </c>
      <c r="E293" s="141" t="s">
        <v>2194</v>
      </c>
      <c r="F293" s="142" t="s">
        <v>2195</v>
      </c>
      <c r="G293" s="143" t="s">
        <v>190</v>
      </c>
      <c r="H293" s="144">
        <v>23.654</v>
      </c>
      <c r="I293" s="145"/>
      <c r="J293" s="146">
        <f>ROUND(I293*H293,2)</f>
        <v>0</v>
      </c>
      <c r="K293" s="147"/>
      <c r="L293" s="28"/>
      <c r="M293" s="148" t="s">
        <v>1</v>
      </c>
      <c r="N293" s="149" t="s">
        <v>36</v>
      </c>
      <c r="P293" s="150">
        <f>O293*H293</f>
        <v>0</v>
      </c>
      <c r="Q293" s="150">
        <v>0</v>
      </c>
      <c r="R293" s="150">
        <f>Q293*H293</f>
        <v>0</v>
      </c>
      <c r="S293" s="150">
        <v>0</v>
      </c>
      <c r="T293" s="151">
        <f>S293*H293</f>
        <v>0</v>
      </c>
      <c r="AR293" s="152" t="s">
        <v>252</v>
      </c>
      <c r="AT293" s="152" t="s">
        <v>187</v>
      </c>
      <c r="AU293" s="152" t="s">
        <v>83</v>
      </c>
      <c r="AY293" s="13" t="s">
        <v>185</v>
      </c>
      <c r="BE293" s="153">
        <f>IF(N293="základná",J293,0)</f>
        <v>0</v>
      </c>
      <c r="BF293" s="153">
        <f>IF(N293="znížená",J293,0)</f>
        <v>0</v>
      </c>
      <c r="BG293" s="153">
        <f>IF(N293="zákl. prenesená",J293,0)</f>
        <v>0</v>
      </c>
      <c r="BH293" s="153">
        <f>IF(N293="zníž. prenesená",J293,0)</f>
        <v>0</v>
      </c>
      <c r="BI293" s="153">
        <f>IF(N293="nulová",J293,0)</f>
        <v>0</v>
      </c>
      <c r="BJ293" s="13" t="s">
        <v>83</v>
      </c>
      <c r="BK293" s="153">
        <f>ROUND(I293*H293,2)</f>
        <v>0</v>
      </c>
      <c r="BL293" s="13" t="s">
        <v>252</v>
      </c>
      <c r="BM293" s="152" t="s">
        <v>2196</v>
      </c>
    </row>
    <row r="294" spans="2:65" s="11" customFormat="1" ht="23" customHeight="1">
      <c r="B294" s="127"/>
      <c r="D294" s="128" t="s">
        <v>69</v>
      </c>
      <c r="E294" s="137" t="s">
        <v>2197</v>
      </c>
      <c r="F294" s="137" t="s">
        <v>2198</v>
      </c>
      <c r="I294" s="130"/>
      <c r="J294" s="138">
        <f>BK294</f>
        <v>0</v>
      </c>
      <c r="L294" s="127"/>
      <c r="M294" s="132"/>
      <c r="P294" s="133">
        <f>SUM(P295:P296)</f>
        <v>0</v>
      </c>
      <c r="R294" s="133">
        <f>SUM(R295:R296)</f>
        <v>0.45995440000000004</v>
      </c>
      <c r="T294" s="134">
        <f>SUM(T295:T296)</f>
        <v>0</v>
      </c>
      <c r="AR294" s="128" t="s">
        <v>83</v>
      </c>
      <c r="AT294" s="135" t="s">
        <v>69</v>
      </c>
      <c r="AU294" s="135" t="s">
        <v>77</v>
      </c>
      <c r="AY294" s="128" t="s">
        <v>185</v>
      </c>
      <c r="BK294" s="136">
        <f>SUM(BK295:BK296)</f>
        <v>0</v>
      </c>
    </row>
    <row r="295" spans="2:65" s="1" customFormat="1" ht="24.25" customHeight="1">
      <c r="B295" s="139"/>
      <c r="C295" s="140" t="s">
        <v>756</v>
      </c>
      <c r="D295" s="140" t="s">
        <v>187</v>
      </c>
      <c r="E295" s="141" t="s">
        <v>2199</v>
      </c>
      <c r="F295" s="142" t="s">
        <v>2200</v>
      </c>
      <c r="G295" s="143" t="s">
        <v>190</v>
      </c>
      <c r="H295" s="144">
        <v>23.24</v>
      </c>
      <c r="I295" s="145"/>
      <c r="J295" s="146">
        <f>ROUND(I295*H295,2)</f>
        <v>0</v>
      </c>
      <c r="K295" s="147"/>
      <c r="L295" s="28"/>
      <c r="M295" s="148" t="s">
        <v>1</v>
      </c>
      <c r="N295" s="149" t="s">
        <v>36</v>
      </c>
      <c r="P295" s="150">
        <f>O295*H295</f>
        <v>0</v>
      </c>
      <c r="Q295" s="150">
        <v>1.56E-3</v>
      </c>
      <c r="R295" s="150">
        <f>Q295*H295</f>
        <v>3.6254399999999999E-2</v>
      </c>
      <c r="S295" s="150">
        <v>0</v>
      </c>
      <c r="T295" s="151">
        <f>S295*H295</f>
        <v>0</v>
      </c>
      <c r="AR295" s="152" t="s">
        <v>252</v>
      </c>
      <c r="AT295" s="152" t="s">
        <v>187</v>
      </c>
      <c r="AU295" s="152" t="s">
        <v>83</v>
      </c>
      <c r="AY295" s="13" t="s">
        <v>185</v>
      </c>
      <c r="BE295" s="153">
        <f>IF(N295="základná",J295,0)</f>
        <v>0</v>
      </c>
      <c r="BF295" s="153">
        <f>IF(N295="znížená",J295,0)</f>
        <v>0</v>
      </c>
      <c r="BG295" s="153">
        <f>IF(N295="zákl. prenesená",J295,0)</f>
        <v>0</v>
      </c>
      <c r="BH295" s="153">
        <f>IF(N295="zníž. prenesená",J295,0)</f>
        <v>0</v>
      </c>
      <c r="BI295" s="153">
        <f>IF(N295="nulová",J295,0)</f>
        <v>0</v>
      </c>
      <c r="BJ295" s="13" t="s">
        <v>83</v>
      </c>
      <c r="BK295" s="153">
        <f>ROUND(I295*H295,2)</f>
        <v>0</v>
      </c>
      <c r="BL295" s="13" t="s">
        <v>252</v>
      </c>
      <c r="BM295" s="152" t="s">
        <v>2201</v>
      </c>
    </row>
    <row r="296" spans="2:65" s="1" customFormat="1" ht="16.5" customHeight="1">
      <c r="B296" s="139"/>
      <c r="C296" s="140" t="s">
        <v>760</v>
      </c>
      <c r="D296" s="140" t="s">
        <v>187</v>
      </c>
      <c r="E296" s="141" t="s">
        <v>2202</v>
      </c>
      <c r="F296" s="142" t="s">
        <v>2203</v>
      </c>
      <c r="G296" s="143" t="s">
        <v>190</v>
      </c>
      <c r="H296" s="144">
        <v>95</v>
      </c>
      <c r="I296" s="145"/>
      <c r="J296" s="146">
        <f>ROUND(I296*H296,2)</f>
        <v>0</v>
      </c>
      <c r="K296" s="147"/>
      <c r="L296" s="28"/>
      <c r="M296" s="148" t="s">
        <v>1</v>
      </c>
      <c r="N296" s="149" t="s">
        <v>36</v>
      </c>
      <c r="P296" s="150">
        <f>O296*H296</f>
        <v>0</v>
      </c>
      <c r="Q296" s="150">
        <v>4.4600000000000004E-3</v>
      </c>
      <c r="R296" s="150">
        <f>Q296*H296</f>
        <v>0.42370000000000002</v>
      </c>
      <c r="S296" s="150">
        <v>0</v>
      </c>
      <c r="T296" s="151">
        <f>S296*H296</f>
        <v>0</v>
      </c>
      <c r="AR296" s="152" t="s">
        <v>252</v>
      </c>
      <c r="AT296" s="152" t="s">
        <v>187</v>
      </c>
      <c r="AU296" s="152" t="s">
        <v>83</v>
      </c>
      <c r="AY296" s="13" t="s">
        <v>185</v>
      </c>
      <c r="BE296" s="153">
        <f>IF(N296="základná",J296,0)</f>
        <v>0</v>
      </c>
      <c r="BF296" s="153">
        <f>IF(N296="znížená",J296,0)</f>
        <v>0</v>
      </c>
      <c r="BG296" s="153">
        <f>IF(N296="zákl. prenesená",J296,0)</f>
        <v>0</v>
      </c>
      <c r="BH296" s="153">
        <f>IF(N296="zníž. prenesená",J296,0)</f>
        <v>0</v>
      </c>
      <c r="BI296" s="153">
        <f>IF(N296="nulová",J296,0)</f>
        <v>0</v>
      </c>
      <c r="BJ296" s="13" t="s">
        <v>83</v>
      </c>
      <c r="BK296" s="153">
        <f>ROUND(I296*H296,2)</f>
        <v>0</v>
      </c>
      <c r="BL296" s="13" t="s">
        <v>252</v>
      </c>
      <c r="BM296" s="152" t="s">
        <v>2204</v>
      </c>
    </row>
    <row r="297" spans="2:65" s="11" customFormat="1" ht="26" customHeight="1">
      <c r="B297" s="127"/>
      <c r="D297" s="128" t="s">
        <v>69</v>
      </c>
      <c r="E297" s="129" t="s">
        <v>220</v>
      </c>
      <c r="F297" s="129" t="s">
        <v>810</v>
      </c>
      <c r="I297" s="130"/>
      <c r="J297" s="131">
        <f>BK297</f>
        <v>0</v>
      </c>
      <c r="L297" s="127"/>
      <c r="M297" s="132"/>
      <c r="P297" s="133">
        <f>P298+P300</f>
        <v>0</v>
      </c>
      <c r="R297" s="133">
        <f>R298+R300</f>
        <v>4.68</v>
      </c>
      <c r="T297" s="134">
        <f>T298+T300</f>
        <v>0</v>
      </c>
      <c r="AR297" s="128" t="s">
        <v>90</v>
      </c>
      <c r="AT297" s="135" t="s">
        <v>69</v>
      </c>
      <c r="AU297" s="135" t="s">
        <v>70</v>
      </c>
      <c r="AY297" s="128" t="s">
        <v>185</v>
      </c>
      <c r="BK297" s="136">
        <f>BK298+BK300</f>
        <v>0</v>
      </c>
    </row>
    <row r="298" spans="2:65" s="11" customFormat="1" ht="23" customHeight="1">
      <c r="B298" s="127"/>
      <c r="D298" s="128" t="s">
        <v>69</v>
      </c>
      <c r="E298" s="137" t="s">
        <v>811</v>
      </c>
      <c r="F298" s="137" t="s">
        <v>812</v>
      </c>
      <c r="I298" s="130"/>
      <c r="J298" s="138">
        <f>BK298</f>
        <v>0</v>
      </c>
      <c r="L298" s="127"/>
      <c r="M298" s="132"/>
      <c r="P298" s="133">
        <f>P299</f>
        <v>0</v>
      </c>
      <c r="R298" s="133">
        <f>R299</f>
        <v>0</v>
      </c>
      <c r="T298" s="134">
        <f>T299</f>
        <v>0</v>
      </c>
      <c r="AR298" s="128" t="s">
        <v>90</v>
      </c>
      <c r="AT298" s="135" t="s">
        <v>69</v>
      </c>
      <c r="AU298" s="135" t="s">
        <v>77</v>
      </c>
      <c r="AY298" s="128" t="s">
        <v>185</v>
      </c>
      <c r="BK298" s="136">
        <f>BK299</f>
        <v>0</v>
      </c>
    </row>
    <row r="299" spans="2:65" s="1" customFormat="1" ht="16.5" customHeight="1">
      <c r="B299" s="139"/>
      <c r="C299" s="140" t="s">
        <v>764</v>
      </c>
      <c r="D299" s="140" t="s">
        <v>187</v>
      </c>
      <c r="E299" s="141" t="s">
        <v>2205</v>
      </c>
      <c r="F299" s="142" t="s">
        <v>815</v>
      </c>
      <c r="G299" s="143" t="s">
        <v>430</v>
      </c>
      <c r="H299" s="144">
        <v>2</v>
      </c>
      <c r="I299" s="145"/>
      <c r="J299" s="146">
        <f>ROUND(I299*H299,2)</f>
        <v>0</v>
      </c>
      <c r="K299" s="147"/>
      <c r="L299" s="28"/>
      <c r="M299" s="148" t="s">
        <v>1</v>
      </c>
      <c r="N299" s="149" t="s">
        <v>36</v>
      </c>
      <c r="P299" s="150">
        <f>O299*H299</f>
        <v>0</v>
      </c>
      <c r="Q299" s="150">
        <v>0</v>
      </c>
      <c r="R299" s="150">
        <f>Q299*H299</f>
        <v>0</v>
      </c>
      <c r="S299" s="150">
        <v>0</v>
      </c>
      <c r="T299" s="151">
        <f>S299*H299</f>
        <v>0</v>
      </c>
      <c r="AR299" s="152" t="s">
        <v>448</v>
      </c>
      <c r="AT299" s="152" t="s">
        <v>187</v>
      </c>
      <c r="AU299" s="152" t="s">
        <v>83</v>
      </c>
      <c r="AY299" s="13" t="s">
        <v>185</v>
      </c>
      <c r="BE299" s="153">
        <f>IF(N299="základná",J299,0)</f>
        <v>0</v>
      </c>
      <c r="BF299" s="153">
        <f>IF(N299="znížená",J299,0)</f>
        <v>0</v>
      </c>
      <c r="BG299" s="153">
        <f>IF(N299="zákl. prenesená",J299,0)</f>
        <v>0</v>
      </c>
      <c r="BH299" s="153">
        <f>IF(N299="zníž. prenesená",J299,0)</f>
        <v>0</v>
      </c>
      <c r="BI299" s="153">
        <f>IF(N299="nulová",J299,0)</f>
        <v>0</v>
      </c>
      <c r="BJ299" s="13" t="s">
        <v>83</v>
      </c>
      <c r="BK299" s="153">
        <f>ROUND(I299*H299,2)</f>
        <v>0</v>
      </c>
      <c r="BL299" s="13" t="s">
        <v>448</v>
      </c>
      <c r="BM299" s="152" t="s">
        <v>2206</v>
      </c>
    </row>
    <row r="300" spans="2:65" s="11" customFormat="1" ht="23" customHeight="1">
      <c r="B300" s="127"/>
      <c r="D300" s="128" t="s">
        <v>69</v>
      </c>
      <c r="E300" s="137" t="s">
        <v>1007</v>
      </c>
      <c r="F300" s="137" t="s">
        <v>1789</v>
      </c>
      <c r="I300" s="130"/>
      <c r="J300" s="138">
        <f>BK300</f>
        <v>0</v>
      </c>
      <c r="L300" s="127"/>
      <c r="M300" s="132"/>
      <c r="P300" s="133">
        <f>SUM(P301:P302)</f>
        <v>0</v>
      </c>
      <c r="R300" s="133">
        <f>SUM(R301:R302)</f>
        <v>4.68</v>
      </c>
      <c r="T300" s="134">
        <f>SUM(T301:T302)</f>
        <v>0</v>
      </c>
      <c r="AR300" s="128" t="s">
        <v>90</v>
      </c>
      <c r="AT300" s="135" t="s">
        <v>69</v>
      </c>
      <c r="AU300" s="135" t="s">
        <v>77</v>
      </c>
      <c r="AY300" s="128" t="s">
        <v>185</v>
      </c>
      <c r="BK300" s="136">
        <f>SUM(BK301:BK302)</f>
        <v>0</v>
      </c>
    </row>
    <row r="301" spans="2:65" s="1" customFormat="1" ht="16.5" customHeight="1">
      <c r="B301" s="139"/>
      <c r="C301" s="140" t="s">
        <v>770</v>
      </c>
      <c r="D301" s="140" t="s">
        <v>187</v>
      </c>
      <c r="E301" s="141" t="s">
        <v>1009</v>
      </c>
      <c r="F301" s="142" t="s">
        <v>1010</v>
      </c>
      <c r="G301" s="143" t="s">
        <v>577</v>
      </c>
      <c r="H301" s="144">
        <v>4680</v>
      </c>
      <c r="I301" s="145"/>
      <c r="J301" s="146">
        <f>ROUND(I301*H301,2)</f>
        <v>0</v>
      </c>
      <c r="K301" s="147"/>
      <c r="L301" s="28"/>
      <c r="M301" s="148" t="s">
        <v>1</v>
      </c>
      <c r="N301" s="149" t="s">
        <v>36</v>
      </c>
      <c r="P301" s="150">
        <f>O301*H301</f>
        <v>0</v>
      </c>
      <c r="Q301" s="150">
        <v>1E-3</v>
      </c>
      <c r="R301" s="150">
        <f>Q301*H301</f>
        <v>4.68</v>
      </c>
      <c r="S301" s="150">
        <v>0</v>
      </c>
      <c r="T301" s="151">
        <f>S301*H301</f>
        <v>0</v>
      </c>
      <c r="AR301" s="152" t="s">
        <v>448</v>
      </c>
      <c r="AT301" s="152" t="s">
        <v>187</v>
      </c>
      <c r="AU301" s="152" t="s">
        <v>83</v>
      </c>
      <c r="AY301" s="13" t="s">
        <v>185</v>
      </c>
      <c r="BE301" s="153">
        <f>IF(N301="základná",J301,0)</f>
        <v>0</v>
      </c>
      <c r="BF301" s="153">
        <f>IF(N301="znížená",J301,0)</f>
        <v>0</v>
      </c>
      <c r="BG301" s="153">
        <f>IF(N301="zákl. prenesená",J301,0)</f>
        <v>0</v>
      </c>
      <c r="BH301" s="153">
        <f>IF(N301="zníž. prenesená",J301,0)</f>
        <v>0</v>
      </c>
      <c r="BI301" s="153">
        <f>IF(N301="nulová",J301,0)</f>
        <v>0</v>
      </c>
      <c r="BJ301" s="13" t="s">
        <v>83</v>
      </c>
      <c r="BK301" s="153">
        <f>ROUND(I301*H301,2)</f>
        <v>0</v>
      </c>
      <c r="BL301" s="13" t="s">
        <v>448</v>
      </c>
      <c r="BM301" s="152" t="s">
        <v>2207</v>
      </c>
    </row>
    <row r="302" spans="2:65" s="1" customFormat="1" ht="24.25" customHeight="1">
      <c r="B302" s="139"/>
      <c r="C302" s="154" t="s">
        <v>774</v>
      </c>
      <c r="D302" s="154" t="s">
        <v>220</v>
      </c>
      <c r="E302" s="155" t="s">
        <v>1012</v>
      </c>
      <c r="F302" s="156" t="s">
        <v>1013</v>
      </c>
      <c r="G302" s="157" t="s">
        <v>577</v>
      </c>
      <c r="H302" s="158">
        <v>4680</v>
      </c>
      <c r="I302" s="159"/>
      <c r="J302" s="160">
        <f>ROUND(I302*H302,2)</f>
        <v>0</v>
      </c>
      <c r="K302" s="161"/>
      <c r="L302" s="162"/>
      <c r="M302" s="163" t="s">
        <v>1</v>
      </c>
      <c r="N302" s="164" t="s">
        <v>36</v>
      </c>
      <c r="P302" s="150">
        <f>O302*H302</f>
        <v>0</v>
      </c>
      <c r="Q302" s="150">
        <v>0</v>
      </c>
      <c r="R302" s="150">
        <f>Q302*H302</f>
        <v>0</v>
      </c>
      <c r="S302" s="150">
        <v>0</v>
      </c>
      <c r="T302" s="151">
        <f>S302*H302</f>
        <v>0</v>
      </c>
      <c r="AR302" s="152" t="s">
        <v>1014</v>
      </c>
      <c r="AT302" s="152" t="s">
        <v>220</v>
      </c>
      <c r="AU302" s="152" t="s">
        <v>83</v>
      </c>
      <c r="AY302" s="13" t="s">
        <v>185</v>
      </c>
      <c r="BE302" s="153">
        <f>IF(N302="základná",J302,0)</f>
        <v>0</v>
      </c>
      <c r="BF302" s="153">
        <f>IF(N302="znížená",J302,0)</f>
        <v>0</v>
      </c>
      <c r="BG302" s="153">
        <f>IF(N302="zákl. prenesená",J302,0)</f>
        <v>0</v>
      </c>
      <c r="BH302" s="153">
        <f>IF(N302="zníž. prenesená",J302,0)</f>
        <v>0</v>
      </c>
      <c r="BI302" s="153">
        <f>IF(N302="nulová",J302,0)</f>
        <v>0</v>
      </c>
      <c r="BJ302" s="13" t="s">
        <v>83</v>
      </c>
      <c r="BK302" s="153">
        <f>ROUND(I302*H302,2)</f>
        <v>0</v>
      </c>
      <c r="BL302" s="13" t="s">
        <v>448</v>
      </c>
      <c r="BM302" s="152" t="s">
        <v>2208</v>
      </c>
    </row>
    <row r="303" spans="2:65" s="11" customFormat="1" ht="26" customHeight="1">
      <c r="B303" s="127"/>
      <c r="D303" s="128" t="s">
        <v>69</v>
      </c>
      <c r="E303" s="129" t="s">
        <v>818</v>
      </c>
      <c r="F303" s="129" t="s">
        <v>819</v>
      </c>
      <c r="I303" s="130"/>
      <c r="J303" s="131">
        <f>BK303</f>
        <v>0</v>
      </c>
      <c r="L303" s="127"/>
      <c r="M303" s="132"/>
      <c r="P303" s="133">
        <f>SUM(P304:P307)</f>
        <v>0</v>
      </c>
      <c r="R303" s="133">
        <f>SUM(R304:R307)</f>
        <v>0</v>
      </c>
      <c r="T303" s="134">
        <f>SUM(T304:T307)</f>
        <v>0</v>
      </c>
      <c r="AR303" s="128" t="s">
        <v>203</v>
      </c>
      <c r="AT303" s="135" t="s">
        <v>69</v>
      </c>
      <c r="AU303" s="135" t="s">
        <v>70</v>
      </c>
      <c r="AY303" s="128" t="s">
        <v>185</v>
      </c>
      <c r="BK303" s="136">
        <f>SUM(BK304:BK307)</f>
        <v>0</v>
      </c>
    </row>
    <row r="304" spans="2:65" s="1" customFormat="1" ht="33" customHeight="1">
      <c r="B304" s="139"/>
      <c r="C304" s="140" t="s">
        <v>780</v>
      </c>
      <c r="D304" s="140" t="s">
        <v>187</v>
      </c>
      <c r="E304" s="141" t="s">
        <v>1016</v>
      </c>
      <c r="F304" s="142" t="s">
        <v>1017</v>
      </c>
      <c r="G304" s="143" t="s">
        <v>823</v>
      </c>
      <c r="H304" s="144">
        <v>1</v>
      </c>
      <c r="I304" s="145"/>
      <c r="J304" s="146">
        <f>ROUND(I304*H304,2)</f>
        <v>0</v>
      </c>
      <c r="K304" s="147"/>
      <c r="L304" s="28"/>
      <c r="M304" s="148" t="s">
        <v>1</v>
      </c>
      <c r="N304" s="149" t="s">
        <v>36</v>
      </c>
      <c r="P304" s="150">
        <f>O304*H304</f>
        <v>0</v>
      </c>
      <c r="Q304" s="150">
        <v>0</v>
      </c>
      <c r="R304" s="150">
        <f>Q304*H304</f>
        <v>0</v>
      </c>
      <c r="S304" s="150">
        <v>0</v>
      </c>
      <c r="T304" s="151">
        <f>S304*H304</f>
        <v>0</v>
      </c>
      <c r="AR304" s="152" t="s">
        <v>824</v>
      </c>
      <c r="AT304" s="152" t="s">
        <v>187</v>
      </c>
      <c r="AU304" s="152" t="s">
        <v>77</v>
      </c>
      <c r="AY304" s="13" t="s">
        <v>185</v>
      </c>
      <c r="BE304" s="153">
        <f>IF(N304="základná",J304,0)</f>
        <v>0</v>
      </c>
      <c r="BF304" s="153">
        <f>IF(N304="znížená",J304,0)</f>
        <v>0</v>
      </c>
      <c r="BG304" s="153">
        <f>IF(N304="zákl. prenesená",J304,0)</f>
        <v>0</v>
      </c>
      <c r="BH304" s="153">
        <f>IF(N304="zníž. prenesená",J304,0)</f>
        <v>0</v>
      </c>
      <c r="BI304" s="153">
        <f>IF(N304="nulová",J304,0)</f>
        <v>0</v>
      </c>
      <c r="BJ304" s="13" t="s">
        <v>83</v>
      </c>
      <c r="BK304" s="153">
        <f>ROUND(I304*H304,2)</f>
        <v>0</v>
      </c>
      <c r="BL304" s="13" t="s">
        <v>824</v>
      </c>
      <c r="BM304" s="152" t="s">
        <v>2209</v>
      </c>
    </row>
    <row r="305" spans="2:65" s="1" customFormat="1" ht="24.25" customHeight="1">
      <c r="B305" s="139"/>
      <c r="C305" s="140" t="s">
        <v>784</v>
      </c>
      <c r="D305" s="140" t="s">
        <v>187</v>
      </c>
      <c r="E305" s="141" t="s">
        <v>1019</v>
      </c>
      <c r="F305" s="142" t="s">
        <v>1020</v>
      </c>
      <c r="G305" s="143" t="s">
        <v>823</v>
      </c>
      <c r="H305" s="144">
        <v>1</v>
      </c>
      <c r="I305" s="145"/>
      <c r="J305" s="146">
        <f>ROUND(I305*H305,2)</f>
        <v>0</v>
      </c>
      <c r="K305" s="147"/>
      <c r="L305" s="28"/>
      <c r="M305" s="148" t="s">
        <v>1</v>
      </c>
      <c r="N305" s="149" t="s">
        <v>36</v>
      </c>
      <c r="P305" s="150">
        <f>O305*H305</f>
        <v>0</v>
      </c>
      <c r="Q305" s="150">
        <v>0</v>
      </c>
      <c r="R305" s="150">
        <f>Q305*H305</f>
        <v>0</v>
      </c>
      <c r="S305" s="150">
        <v>0</v>
      </c>
      <c r="T305" s="151">
        <f>S305*H305</f>
        <v>0</v>
      </c>
      <c r="AR305" s="152" t="s">
        <v>824</v>
      </c>
      <c r="AT305" s="152" t="s">
        <v>187</v>
      </c>
      <c r="AU305" s="152" t="s">
        <v>77</v>
      </c>
      <c r="AY305" s="13" t="s">
        <v>185</v>
      </c>
      <c r="BE305" s="153">
        <f>IF(N305="základná",J305,0)</f>
        <v>0</v>
      </c>
      <c r="BF305" s="153">
        <f>IF(N305="znížená",J305,0)</f>
        <v>0</v>
      </c>
      <c r="BG305" s="153">
        <f>IF(N305="zákl. prenesená",J305,0)</f>
        <v>0</v>
      </c>
      <c r="BH305" s="153">
        <f>IF(N305="zníž. prenesená",J305,0)</f>
        <v>0</v>
      </c>
      <c r="BI305" s="153">
        <f>IF(N305="nulová",J305,0)</f>
        <v>0</v>
      </c>
      <c r="BJ305" s="13" t="s">
        <v>83</v>
      </c>
      <c r="BK305" s="153">
        <f>ROUND(I305*H305,2)</f>
        <v>0</v>
      </c>
      <c r="BL305" s="13" t="s">
        <v>824</v>
      </c>
      <c r="BM305" s="152" t="s">
        <v>2210</v>
      </c>
    </row>
    <row r="306" spans="2:65" s="1" customFormat="1" ht="44.25" customHeight="1">
      <c r="B306" s="139"/>
      <c r="C306" s="140" t="s">
        <v>788</v>
      </c>
      <c r="D306" s="140" t="s">
        <v>187</v>
      </c>
      <c r="E306" s="141" t="s">
        <v>821</v>
      </c>
      <c r="F306" s="142" t="s">
        <v>822</v>
      </c>
      <c r="G306" s="143" t="s">
        <v>823</v>
      </c>
      <c r="H306" s="144">
        <v>1</v>
      </c>
      <c r="I306" s="145"/>
      <c r="J306" s="146">
        <f>ROUND(I306*H306,2)</f>
        <v>0</v>
      </c>
      <c r="K306" s="147"/>
      <c r="L306" s="28"/>
      <c r="M306" s="148" t="s">
        <v>1</v>
      </c>
      <c r="N306" s="149" t="s">
        <v>36</v>
      </c>
      <c r="P306" s="150">
        <f>O306*H306</f>
        <v>0</v>
      </c>
      <c r="Q306" s="150">
        <v>0</v>
      </c>
      <c r="R306" s="150">
        <f>Q306*H306</f>
        <v>0</v>
      </c>
      <c r="S306" s="150">
        <v>0</v>
      </c>
      <c r="T306" s="151">
        <f>S306*H306</f>
        <v>0</v>
      </c>
      <c r="AR306" s="152" t="s">
        <v>824</v>
      </c>
      <c r="AT306" s="152" t="s">
        <v>187</v>
      </c>
      <c r="AU306" s="152" t="s">
        <v>77</v>
      </c>
      <c r="AY306" s="13" t="s">
        <v>185</v>
      </c>
      <c r="BE306" s="153">
        <f>IF(N306="základná",J306,0)</f>
        <v>0</v>
      </c>
      <c r="BF306" s="153">
        <f>IF(N306="znížená",J306,0)</f>
        <v>0</v>
      </c>
      <c r="BG306" s="153">
        <f>IF(N306="zákl. prenesená",J306,0)</f>
        <v>0</v>
      </c>
      <c r="BH306" s="153">
        <f>IF(N306="zníž. prenesená",J306,0)</f>
        <v>0</v>
      </c>
      <c r="BI306" s="153">
        <f>IF(N306="nulová",J306,0)</f>
        <v>0</v>
      </c>
      <c r="BJ306" s="13" t="s">
        <v>83</v>
      </c>
      <c r="BK306" s="153">
        <f>ROUND(I306*H306,2)</f>
        <v>0</v>
      </c>
      <c r="BL306" s="13" t="s">
        <v>824</v>
      </c>
      <c r="BM306" s="152" t="s">
        <v>2211</v>
      </c>
    </row>
    <row r="307" spans="2:65" s="1" customFormat="1" ht="16.5" customHeight="1">
      <c r="B307" s="139"/>
      <c r="C307" s="140" t="s">
        <v>792</v>
      </c>
      <c r="D307" s="140" t="s">
        <v>187</v>
      </c>
      <c r="E307" s="141" t="s">
        <v>827</v>
      </c>
      <c r="F307" s="142" t="s">
        <v>828</v>
      </c>
      <c r="G307" s="143" t="s">
        <v>823</v>
      </c>
      <c r="H307" s="144">
        <v>1</v>
      </c>
      <c r="I307" s="145"/>
      <c r="J307" s="146">
        <f>ROUND(I307*H307,2)</f>
        <v>0</v>
      </c>
      <c r="K307" s="147"/>
      <c r="L307" s="28"/>
      <c r="M307" s="166" t="s">
        <v>1</v>
      </c>
      <c r="N307" s="167" t="s">
        <v>36</v>
      </c>
      <c r="O307" s="168"/>
      <c r="P307" s="169">
        <f>O307*H307</f>
        <v>0</v>
      </c>
      <c r="Q307" s="169">
        <v>0</v>
      </c>
      <c r="R307" s="169">
        <f>Q307*H307</f>
        <v>0</v>
      </c>
      <c r="S307" s="169">
        <v>0</v>
      </c>
      <c r="T307" s="170">
        <f>S307*H307</f>
        <v>0</v>
      </c>
      <c r="AR307" s="152" t="s">
        <v>191</v>
      </c>
      <c r="AT307" s="152" t="s">
        <v>187</v>
      </c>
      <c r="AU307" s="152" t="s">
        <v>77</v>
      </c>
      <c r="AY307" s="13" t="s">
        <v>185</v>
      </c>
      <c r="BE307" s="153">
        <f>IF(N307="základná",J307,0)</f>
        <v>0</v>
      </c>
      <c r="BF307" s="153">
        <f>IF(N307="znížená",J307,0)</f>
        <v>0</v>
      </c>
      <c r="BG307" s="153">
        <f>IF(N307="zákl. prenesená",J307,0)</f>
        <v>0</v>
      </c>
      <c r="BH307" s="153">
        <f>IF(N307="zníž. prenesená",J307,0)</f>
        <v>0</v>
      </c>
      <c r="BI307" s="153">
        <f>IF(N307="nulová",J307,0)</f>
        <v>0</v>
      </c>
      <c r="BJ307" s="13" t="s">
        <v>83</v>
      </c>
      <c r="BK307" s="153">
        <f>ROUND(I307*H307,2)</f>
        <v>0</v>
      </c>
      <c r="BL307" s="13" t="s">
        <v>191</v>
      </c>
      <c r="BM307" s="152" t="s">
        <v>2212</v>
      </c>
    </row>
    <row r="308" spans="2:65" s="1" customFormat="1" ht="7" customHeight="1">
      <c r="B308" s="43"/>
      <c r="C308" s="44"/>
      <c r="D308" s="44"/>
      <c r="E308" s="44"/>
      <c r="F308" s="44"/>
      <c r="G308" s="44"/>
      <c r="H308" s="44"/>
      <c r="I308" s="44"/>
      <c r="J308" s="44"/>
      <c r="K308" s="44"/>
      <c r="L308" s="28"/>
    </row>
  </sheetData>
  <autoFilter ref="C141:K307" xr:uid="{00000000-0009-0000-0000-00000B000000}"/>
  <mergeCells count="12">
    <mergeCell ref="E134:H134"/>
    <mergeCell ref="L2:V2"/>
    <mergeCell ref="E85:H85"/>
    <mergeCell ref="E87:H87"/>
    <mergeCell ref="E89:H89"/>
    <mergeCell ref="E130:H130"/>
    <mergeCell ref="E132:H13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03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120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2213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ROUND(J137,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ROUND((SUM(BE137:BE202)),  2)</f>
        <v>0</v>
      </c>
      <c r="G35" s="96"/>
      <c r="H35" s="96"/>
      <c r="I35" s="97">
        <v>0.23</v>
      </c>
      <c r="J35" s="95">
        <f>ROUND(((SUM(BE137:BE202))*I35),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ROUND((SUM(BF137:BF202)),  2)</f>
        <v>0</v>
      </c>
      <c r="I36" s="98">
        <v>0.23</v>
      </c>
      <c r="J36" s="85">
        <f>ROUND(((SUM(BF137:BF202))*I36),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ROUND((SUM(BG137:BG202)),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ROUND((SUM(BH137:BH202)),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ROUND((SUM(BI137:BI202)),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07 - Šatne a sociálne zázemie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J137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J138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J139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J145</f>
        <v>0</v>
      </c>
      <c r="L101" s="114"/>
    </row>
    <row r="102" spans="2:47" s="9" customFormat="1" ht="20" customHeight="1">
      <c r="B102" s="114"/>
      <c r="D102" s="115" t="s">
        <v>150</v>
      </c>
      <c r="E102" s="116"/>
      <c r="F102" s="116"/>
      <c r="G102" s="116"/>
      <c r="H102" s="116"/>
      <c r="I102" s="116"/>
      <c r="J102" s="117">
        <f>J152</f>
        <v>0</v>
      </c>
      <c r="L102" s="114"/>
    </row>
    <row r="103" spans="2:47" s="9" customFormat="1" ht="20" customHeight="1">
      <c r="B103" s="114"/>
      <c r="D103" s="115" t="s">
        <v>151</v>
      </c>
      <c r="E103" s="116"/>
      <c r="F103" s="116"/>
      <c r="G103" s="116"/>
      <c r="H103" s="116"/>
      <c r="I103" s="116"/>
      <c r="J103" s="117">
        <f>J157</f>
        <v>0</v>
      </c>
      <c r="L103" s="114"/>
    </row>
    <row r="104" spans="2:47" s="9" customFormat="1" ht="20" customHeight="1">
      <c r="B104" s="114"/>
      <c r="D104" s="115" t="s">
        <v>152</v>
      </c>
      <c r="E104" s="116"/>
      <c r="F104" s="116"/>
      <c r="G104" s="116"/>
      <c r="H104" s="116"/>
      <c r="I104" s="116"/>
      <c r="J104" s="117">
        <f>J159</f>
        <v>0</v>
      </c>
      <c r="L104" s="114"/>
    </row>
    <row r="105" spans="2:47" s="9" customFormat="1" ht="20" customHeight="1">
      <c r="B105" s="114"/>
      <c r="D105" s="115" t="s">
        <v>153</v>
      </c>
      <c r="E105" s="116"/>
      <c r="F105" s="116"/>
      <c r="G105" s="116"/>
      <c r="H105" s="116"/>
      <c r="I105" s="116"/>
      <c r="J105" s="117">
        <f>J168</f>
        <v>0</v>
      </c>
      <c r="L105" s="114"/>
    </row>
    <row r="106" spans="2:47" s="8" customFormat="1" ht="25" customHeight="1">
      <c r="B106" s="110"/>
      <c r="D106" s="111" t="s">
        <v>154</v>
      </c>
      <c r="E106" s="112"/>
      <c r="F106" s="112"/>
      <c r="G106" s="112"/>
      <c r="H106" s="112"/>
      <c r="I106" s="112"/>
      <c r="J106" s="113">
        <f>J170</f>
        <v>0</v>
      </c>
      <c r="L106" s="110"/>
    </row>
    <row r="107" spans="2:47" s="9" customFormat="1" ht="20" customHeight="1">
      <c r="B107" s="114"/>
      <c r="D107" s="115" t="s">
        <v>2214</v>
      </c>
      <c r="E107" s="116"/>
      <c r="F107" s="116"/>
      <c r="G107" s="116"/>
      <c r="H107" s="116"/>
      <c r="I107" s="116"/>
      <c r="J107" s="117">
        <f>J171</f>
        <v>0</v>
      </c>
      <c r="L107" s="114"/>
    </row>
    <row r="108" spans="2:47" s="9" customFormat="1" ht="20" customHeight="1">
      <c r="B108" s="114"/>
      <c r="D108" s="115" t="s">
        <v>1519</v>
      </c>
      <c r="E108" s="116"/>
      <c r="F108" s="116"/>
      <c r="G108" s="116"/>
      <c r="H108" s="116"/>
      <c r="I108" s="116"/>
      <c r="J108" s="117">
        <f>J173</f>
        <v>0</v>
      </c>
      <c r="L108" s="114"/>
    </row>
    <row r="109" spans="2:47" s="9" customFormat="1" ht="20" customHeight="1">
      <c r="B109" s="114"/>
      <c r="D109" s="115" t="s">
        <v>160</v>
      </c>
      <c r="E109" s="116"/>
      <c r="F109" s="116"/>
      <c r="G109" s="116"/>
      <c r="H109" s="116"/>
      <c r="I109" s="116"/>
      <c r="J109" s="117">
        <f>J185</f>
        <v>0</v>
      </c>
      <c r="L109" s="114"/>
    </row>
    <row r="110" spans="2:47" s="9" customFormat="1" ht="20" customHeight="1">
      <c r="B110" s="114"/>
      <c r="D110" s="115" t="s">
        <v>161</v>
      </c>
      <c r="E110" s="116"/>
      <c r="F110" s="116"/>
      <c r="G110" s="116"/>
      <c r="H110" s="116"/>
      <c r="I110" s="116"/>
      <c r="J110" s="117">
        <f>J188</f>
        <v>0</v>
      </c>
      <c r="L110" s="114"/>
    </row>
    <row r="111" spans="2:47" s="9" customFormat="1" ht="20" customHeight="1">
      <c r="B111" s="114"/>
      <c r="D111" s="115" t="s">
        <v>162</v>
      </c>
      <c r="E111" s="116"/>
      <c r="F111" s="116"/>
      <c r="G111" s="116"/>
      <c r="H111" s="116"/>
      <c r="I111" s="116"/>
      <c r="J111" s="117">
        <f>J191</f>
        <v>0</v>
      </c>
      <c r="L111" s="114"/>
    </row>
    <row r="112" spans="2:47" s="9" customFormat="1" ht="20" customHeight="1">
      <c r="B112" s="114"/>
      <c r="D112" s="115" t="s">
        <v>835</v>
      </c>
      <c r="E112" s="116"/>
      <c r="F112" s="116"/>
      <c r="G112" s="116"/>
      <c r="H112" s="116"/>
      <c r="I112" s="116"/>
      <c r="J112" s="117">
        <f>J195</f>
        <v>0</v>
      </c>
      <c r="L112" s="114"/>
    </row>
    <row r="113" spans="2:12" s="8" customFormat="1" ht="25" customHeight="1">
      <c r="B113" s="110"/>
      <c r="D113" s="111" t="s">
        <v>168</v>
      </c>
      <c r="E113" s="112"/>
      <c r="F113" s="112"/>
      <c r="G113" s="112"/>
      <c r="H113" s="112"/>
      <c r="I113" s="112"/>
      <c r="J113" s="113">
        <f>J198</f>
        <v>0</v>
      </c>
      <c r="L113" s="110"/>
    </row>
    <row r="114" spans="2:12" s="9" customFormat="1" ht="20" customHeight="1">
      <c r="B114" s="114"/>
      <c r="D114" s="115" t="s">
        <v>169</v>
      </c>
      <c r="E114" s="116"/>
      <c r="F114" s="116"/>
      <c r="G114" s="116"/>
      <c r="H114" s="116"/>
      <c r="I114" s="116"/>
      <c r="J114" s="117">
        <f>J199</f>
        <v>0</v>
      </c>
      <c r="L114" s="114"/>
    </row>
    <row r="115" spans="2:12" s="8" customFormat="1" ht="25" customHeight="1">
      <c r="B115" s="110"/>
      <c r="D115" s="111" t="s">
        <v>170</v>
      </c>
      <c r="E115" s="112"/>
      <c r="F115" s="112"/>
      <c r="G115" s="112"/>
      <c r="H115" s="112"/>
      <c r="I115" s="112"/>
      <c r="J115" s="113">
        <f>J201</f>
        <v>0</v>
      </c>
      <c r="L115" s="110"/>
    </row>
    <row r="116" spans="2:12" s="1" customFormat="1" ht="21.75" customHeight="1">
      <c r="B116" s="28"/>
      <c r="L116" s="28"/>
    </row>
    <row r="117" spans="2:12" s="1" customFormat="1" ht="7" customHeight="1">
      <c r="B117" s="43"/>
      <c r="C117" s="44"/>
      <c r="D117" s="44"/>
      <c r="E117" s="44"/>
      <c r="F117" s="44"/>
      <c r="G117" s="44"/>
      <c r="H117" s="44"/>
      <c r="I117" s="44"/>
      <c r="J117" s="44"/>
      <c r="K117" s="44"/>
      <c r="L117" s="28"/>
    </row>
    <row r="121" spans="2:12" s="1" customFormat="1" ht="7" customHeight="1">
      <c r="B121" s="45"/>
      <c r="C121" s="46"/>
      <c r="D121" s="46"/>
      <c r="E121" s="46"/>
      <c r="F121" s="46"/>
      <c r="G121" s="46"/>
      <c r="H121" s="46"/>
      <c r="I121" s="46"/>
      <c r="J121" s="46"/>
      <c r="K121" s="46"/>
      <c r="L121" s="28"/>
    </row>
    <row r="122" spans="2:12" s="1" customFormat="1" ht="25" customHeight="1">
      <c r="B122" s="28"/>
      <c r="C122" s="17" t="s">
        <v>171</v>
      </c>
      <c r="L122" s="28"/>
    </row>
    <row r="123" spans="2:12" s="1" customFormat="1" ht="7" customHeight="1">
      <c r="B123" s="28"/>
      <c r="L123" s="28"/>
    </row>
    <row r="124" spans="2:12" s="1" customFormat="1" ht="12" customHeight="1">
      <c r="B124" s="28"/>
      <c r="C124" s="23" t="s">
        <v>14</v>
      </c>
      <c r="L124" s="28"/>
    </row>
    <row r="125" spans="2:12" s="1" customFormat="1" ht="16.5" customHeight="1">
      <c r="B125" s="28"/>
      <c r="E125" s="222" t="str">
        <f>E7</f>
        <v>Strelnica Štrky</v>
      </c>
      <c r="F125" s="223"/>
      <c r="G125" s="223"/>
      <c r="H125" s="223"/>
      <c r="L125" s="28"/>
    </row>
    <row r="126" spans="2:12" ht="12" customHeight="1">
      <c r="B126" s="16"/>
      <c r="C126" s="23" t="s">
        <v>134</v>
      </c>
      <c r="L126" s="16"/>
    </row>
    <row r="127" spans="2:12" s="1" customFormat="1" ht="16.5" customHeight="1">
      <c r="B127" s="28"/>
      <c r="E127" s="222" t="s">
        <v>135</v>
      </c>
      <c r="F127" s="221"/>
      <c r="G127" s="221"/>
      <c r="H127" s="221"/>
      <c r="L127" s="28"/>
    </row>
    <row r="128" spans="2:12" s="1" customFormat="1" ht="12" customHeight="1">
      <c r="B128" s="28"/>
      <c r="C128" s="23" t="s">
        <v>136</v>
      </c>
      <c r="L128" s="28"/>
    </row>
    <row r="129" spans="2:65" s="1" customFormat="1" ht="16.5" customHeight="1">
      <c r="B129" s="28"/>
      <c r="E129" s="178" t="str">
        <f>E11</f>
        <v>SO 07 - Šatne a sociálne zázemie</v>
      </c>
      <c r="F129" s="221"/>
      <c r="G129" s="221"/>
      <c r="H129" s="221"/>
      <c r="L129" s="28"/>
    </row>
    <row r="130" spans="2:65" s="1" customFormat="1" ht="7" customHeight="1">
      <c r="B130" s="28"/>
      <c r="L130" s="28"/>
    </row>
    <row r="131" spans="2:65" s="1" customFormat="1" ht="12" customHeight="1">
      <c r="B131" s="28"/>
      <c r="C131" s="23" t="s">
        <v>18</v>
      </c>
      <c r="F131" s="21" t="str">
        <f>F14</f>
        <v>Trnava</v>
      </c>
      <c r="I131" s="23" t="s">
        <v>20</v>
      </c>
      <c r="J131" s="51">
        <f>IF(J14="","",J14)</f>
        <v>46034</v>
      </c>
      <c r="L131" s="28"/>
    </row>
    <row r="132" spans="2:65" s="1" customFormat="1" ht="7" customHeight="1">
      <c r="B132" s="28"/>
      <c r="L132" s="28"/>
    </row>
    <row r="133" spans="2:65" s="1" customFormat="1" ht="15.25" customHeight="1">
      <c r="B133" s="28"/>
      <c r="C133" s="23" t="s">
        <v>21</v>
      </c>
      <c r="F133" s="21" t="str">
        <f>E17</f>
        <v>Strelecké centrum Trnava o.z.</v>
      </c>
      <c r="I133" s="23" t="s">
        <v>26</v>
      </c>
      <c r="J133" s="26" t="str">
        <f>E23</f>
        <v>Ing. Gábor Csiba</v>
      </c>
      <c r="L133" s="28"/>
    </row>
    <row r="134" spans="2:65" s="1" customFormat="1" ht="15.25" customHeight="1">
      <c r="B134" s="28"/>
      <c r="C134" s="23" t="s">
        <v>24</v>
      </c>
      <c r="F134" s="21" t="str">
        <f>IF(E20="","",E20)</f>
        <v>Vyplň údaj</v>
      </c>
      <c r="I134" s="23" t="s">
        <v>28</v>
      </c>
      <c r="J134" s="26" t="str">
        <f>E26</f>
        <v xml:space="preserve"> </v>
      </c>
      <c r="L134" s="28"/>
    </row>
    <row r="135" spans="2:65" s="1" customFormat="1" ht="10.25" customHeight="1">
      <c r="B135" s="28"/>
      <c r="L135" s="28"/>
    </row>
    <row r="136" spans="2:65" s="10" customFormat="1" ht="29.25" customHeight="1">
      <c r="B136" s="118"/>
      <c r="C136" s="119" t="s">
        <v>172</v>
      </c>
      <c r="D136" s="120" t="s">
        <v>55</v>
      </c>
      <c r="E136" s="120" t="s">
        <v>51</v>
      </c>
      <c r="F136" s="120" t="s">
        <v>52</v>
      </c>
      <c r="G136" s="120" t="s">
        <v>173</v>
      </c>
      <c r="H136" s="120" t="s">
        <v>174</v>
      </c>
      <c r="I136" s="120" t="s">
        <v>175</v>
      </c>
      <c r="J136" s="121" t="s">
        <v>143</v>
      </c>
      <c r="K136" s="122" t="s">
        <v>176</v>
      </c>
      <c r="L136" s="118"/>
      <c r="M136" s="58" t="s">
        <v>1</v>
      </c>
      <c r="N136" s="59" t="s">
        <v>34</v>
      </c>
      <c r="O136" s="59" t="s">
        <v>177</v>
      </c>
      <c r="P136" s="59" t="s">
        <v>178</v>
      </c>
      <c r="Q136" s="59" t="s">
        <v>179</v>
      </c>
      <c r="R136" s="59" t="s">
        <v>180</v>
      </c>
      <c r="S136" s="59" t="s">
        <v>181</v>
      </c>
      <c r="T136" s="60" t="s">
        <v>182</v>
      </c>
    </row>
    <row r="137" spans="2:65" s="1" customFormat="1" ht="23" customHeight="1">
      <c r="B137" s="28"/>
      <c r="C137" s="63" t="s">
        <v>144</v>
      </c>
      <c r="J137" s="123">
        <f>BK137</f>
        <v>0</v>
      </c>
      <c r="L137" s="28"/>
      <c r="M137" s="61"/>
      <c r="N137" s="52"/>
      <c r="O137" s="52"/>
      <c r="P137" s="124">
        <f>P138+P170+P198+P201</f>
        <v>0</v>
      </c>
      <c r="Q137" s="52"/>
      <c r="R137" s="124">
        <f>R138+R170+R198+R201</f>
        <v>32.910535039999999</v>
      </c>
      <c r="S137" s="52"/>
      <c r="T137" s="125">
        <f>T138+T170+T198+T201</f>
        <v>0</v>
      </c>
      <c r="AT137" s="13" t="s">
        <v>69</v>
      </c>
      <c r="AU137" s="13" t="s">
        <v>145</v>
      </c>
      <c r="BK137" s="126">
        <f>BK138+BK170+BK198+BK201</f>
        <v>0</v>
      </c>
    </row>
    <row r="138" spans="2:65" s="11" customFormat="1" ht="26" customHeight="1">
      <c r="B138" s="127"/>
      <c r="D138" s="128" t="s">
        <v>69</v>
      </c>
      <c r="E138" s="129" t="s">
        <v>183</v>
      </c>
      <c r="F138" s="129" t="s">
        <v>184</v>
      </c>
      <c r="I138" s="130"/>
      <c r="J138" s="131">
        <f>BK138</f>
        <v>0</v>
      </c>
      <c r="L138" s="127"/>
      <c r="M138" s="132"/>
      <c r="P138" s="133">
        <f>P139+P145+P152+P157+P159+P168</f>
        <v>0</v>
      </c>
      <c r="R138" s="133">
        <f>R139+R145+R152+R157+R159+R168</f>
        <v>31.973357999999998</v>
      </c>
      <c r="T138" s="134">
        <f>T139+T145+T152+T157+T159+T168</f>
        <v>0</v>
      </c>
      <c r="AR138" s="128" t="s">
        <v>77</v>
      </c>
      <c r="AT138" s="135" t="s">
        <v>69</v>
      </c>
      <c r="AU138" s="135" t="s">
        <v>70</v>
      </c>
      <c r="AY138" s="128" t="s">
        <v>185</v>
      </c>
      <c r="BK138" s="136">
        <f>BK139+BK145+BK152+BK157+BK159+BK168</f>
        <v>0</v>
      </c>
    </row>
    <row r="139" spans="2:65" s="11" customFormat="1" ht="23" customHeight="1">
      <c r="B139" s="127"/>
      <c r="D139" s="128" t="s">
        <v>69</v>
      </c>
      <c r="E139" s="137" t="s">
        <v>77</v>
      </c>
      <c r="F139" s="137" t="s">
        <v>186</v>
      </c>
      <c r="I139" s="130"/>
      <c r="J139" s="138">
        <f>BK139</f>
        <v>0</v>
      </c>
      <c r="L139" s="127"/>
      <c r="M139" s="132"/>
      <c r="P139" s="133">
        <f>SUM(P140:P144)</f>
        <v>0</v>
      </c>
      <c r="R139" s="133">
        <f>SUM(R140:R144)</f>
        <v>0</v>
      </c>
      <c r="T139" s="134">
        <f>SUM(T140:T144)</f>
        <v>0</v>
      </c>
      <c r="AR139" s="128" t="s">
        <v>77</v>
      </c>
      <c r="AT139" s="135" t="s">
        <v>69</v>
      </c>
      <c r="AU139" s="135" t="s">
        <v>77</v>
      </c>
      <c r="AY139" s="128" t="s">
        <v>185</v>
      </c>
      <c r="BK139" s="136">
        <f>SUM(BK140:BK144)</f>
        <v>0</v>
      </c>
    </row>
    <row r="140" spans="2:65" s="1" customFormat="1" ht="33" customHeight="1">
      <c r="B140" s="139"/>
      <c r="C140" s="140" t="s">
        <v>191</v>
      </c>
      <c r="D140" s="140" t="s">
        <v>187</v>
      </c>
      <c r="E140" s="141" t="s">
        <v>1896</v>
      </c>
      <c r="F140" s="142" t="s">
        <v>1897</v>
      </c>
      <c r="G140" s="143" t="s">
        <v>198</v>
      </c>
      <c r="H140" s="144">
        <v>16.164000000000001</v>
      </c>
      <c r="I140" s="145"/>
      <c r="J140" s="146">
        <f>ROUND(I140*H140,2)</f>
        <v>0</v>
      </c>
      <c r="K140" s="147"/>
      <c r="L140" s="28"/>
      <c r="M140" s="148" t="s">
        <v>1</v>
      </c>
      <c r="N140" s="149" t="s">
        <v>36</v>
      </c>
      <c r="P140" s="150">
        <f>O140*H140</f>
        <v>0</v>
      </c>
      <c r="Q140" s="150">
        <v>0</v>
      </c>
      <c r="R140" s="150">
        <f>Q140*H140</f>
        <v>0</v>
      </c>
      <c r="S140" s="150">
        <v>0</v>
      </c>
      <c r="T140" s="151">
        <f>S140*H140</f>
        <v>0</v>
      </c>
      <c r="AR140" s="152" t="s">
        <v>191</v>
      </c>
      <c r="AT140" s="152" t="s">
        <v>187</v>
      </c>
      <c r="AU140" s="152" t="s">
        <v>83</v>
      </c>
      <c r="AY140" s="13" t="s">
        <v>185</v>
      </c>
      <c r="BE140" s="153">
        <f>IF(N140="základná",J140,0)</f>
        <v>0</v>
      </c>
      <c r="BF140" s="153">
        <f>IF(N140="znížená",J140,0)</f>
        <v>0</v>
      </c>
      <c r="BG140" s="153">
        <f>IF(N140="zákl. prenesená",J140,0)</f>
        <v>0</v>
      </c>
      <c r="BH140" s="153">
        <f>IF(N140="zníž. prenesená",J140,0)</f>
        <v>0</v>
      </c>
      <c r="BI140" s="153">
        <f>IF(N140="nulová",J140,0)</f>
        <v>0</v>
      </c>
      <c r="BJ140" s="13" t="s">
        <v>83</v>
      </c>
      <c r="BK140" s="153">
        <f>ROUND(I140*H140,2)</f>
        <v>0</v>
      </c>
      <c r="BL140" s="13" t="s">
        <v>191</v>
      </c>
      <c r="BM140" s="152" t="s">
        <v>2215</v>
      </c>
    </row>
    <row r="141" spans="2:65" s="1" customFormat="1" ht="24.25" customHeight="1">
      <c r="B141" s="139"/>
      <c r="C141" s="140" t="s">
        <v>203</v>
      </c>
      <c r="D141" s="140" t="s">
        <v>187</v>
      </c>
      <c r="E141" s="141" t="s">
        <v>1525</v>
      </c>
      <c r="F141" s="142" t="s">
        <v>1526</v>
      </c>
      <c r="G141" s="143" t="s">
        <v>198</v>
      </c>
      <c r="H141" s="144">
        <v>8.0820000000000007</v>
      </c>
      <c r="I141" s="145"/>
      <c r="J141" s="146">
        <f>ROUND(I141*H141,2)</f>
        <v>0</v>
      </c>
      <c r="K141" s="147"/>
      <c r="L141" s="28"/>
      <c r="M141" s="148" t="s">
        <v>1</v>
      </c>
      <c r="N141" s="149" t="s">
        <v>36</v>
      </c>
      <c r="P141" s="150">
        <f>O141*H141</f>
        <v>0</v>
      </c>
      <c r="Q141" s="150">
        <v>0</v>
      </c>
      <c r="R141" s="150">
        <f>Q141*H141</f>
        <v>0</v>
      </c>
      <c r="S141" s="150">
        <v>0</v>
      </c>
      <c r="T141" s="151">
        <f>S141*H141</f>
        <v>0</v>
      </c>
      <c r="AR141" s="152" t="s">
        <v>191</v>
      </c>
      <c r="AT141" s="152" t="s">
        <v>187</v>
      </c>
      <c r="AU141" s="152" t="s">
        <v>83</v>
      </c>
      <c r="AY141" s="13" t="s">
        <v>185</v>
      </c>
      <c r="BE141" s="153">
        <f>IF(N141="základná",J141,0)</f>
        <v>0</v>
      </c>
      <c r="BF141" s="153">
        <f>IF(N141="znížená",J141,0)</f>
        <v>0</v>
      </c>
      <c r="BG141" s="153">
        <f>IF(N141="zákl. prenesená",J141,0)</f>
        <v>0</v>
      </c>
      <c r="BH141" s="153">
        <f>IF(N141="zníž. prenesená",J141,0)</f>
        <v>0</v>
      </c>
      <c r="BI141" s="153">
        <f>IF(N141="nulová",J141,0)</f>
        <v>0</v>
      </c>
      <c r="BJ141" s="13" t="s">
        <v>83</v>
      </c>
      <c r="BK141" s="153">
        <f>ROUND(I141*H141,2)</f>
        <v>0</v>
      </c>
      <c r="BL141" s="13" t="s">
        <v>191</v>
      </c>
      <c r="BM141" s="152" t="s">
        <v>2216</v>
      </c>
    </row>
    <row r="142" spans="2:65" s="1" customFormat="1" ht="24.25" customHeight="1">
      <c r="B142" s="139"/>
      <c r="C142" s="140" t="s">
        <v>207</v>
      </c>
      <c r="D142" s="140" t="s">
        <v>187</v>
      </c>
      <c r="E142" s="141" t="s">
        <v>1528</v>
      </c>
      <c r="F142" s="142" t="s">
        <v>1529</v>
      </c>
      <c r="G142" s="143" t="s">
        <v>198</v>
      </c>
      <c r="H142" s="144">
        <v>3.2330000000000001</v>
      </c>
      <c r="I142" s="145"/>
      <c r="J142" s="146">
        <f>ROUND(I142*H142,2)</f>
        <v>0</v>
      </c>
      <c r="K142" s="147"/>
      <c r="L142" s="28"/>
      <c r="M142" s="148" t="s">
        <v>1</v>
      </c>
      <c r="N142" s="149" t="s">
        <v>36</v>
      </c>
      <c r="P142" s="150">
        <f>O142*H142</f>
        <v>0</v>
      </c>
      <c r="Q142" s="150">
        <v>0</v>
      </c>
      <c r="R142" s="150">
        <f>Q142*H142</f>
        <v>0</v>
      </c>
      <c r="S142" s="150">
        <v>0</v>
      </c>
      <c r="T142" s="151">
        <f>S142*H142</f>
        <v>0</v>
      </c>
      <c r="AR142" s="152" t="s">
        <v>191</v>
      </c>
      <c r="AT142" s="152" t="s">
        <v>187</v>
      </c>
      <c r="AU142" s="152" t="s">
        <v>83</v>
      </c>
      <c r="AY142" s="13" t="s">
        <v>185</v>
      </c>
      <c r="BE142" s="153">
        <f>IF(N142="základná",J142,0)</f>
        <v>0</v>
      </c>
      <c r="BF142" s="153">
        <f>IF(N142="znížená",J142,0)</f>
        <v>0</v>
      </c>
      <c r="BG142" s="153">
        <f>IF(N142="zákl. prenesená",J142,0)</f>
        <v>0</v>
      </c>
      <c r="BH142" s="153">
        <f>IF(N142="zníž. prenesená",J142,0)</f>
        <v>0</v>
      </c>
      <c r="BI142" s="153">
        <f>IF(N142="nulová",J142,0)</f>
        <v>0</v>
      </c>
      <c r="BJ142" s="13" t="s">
        <v>83</v>
      </c>
      <c r="BK142" s="153">
        <f>ROUND(I142*H142,2)</f>
        <v>0</v>
      </c>
      <c r="BL142" s="13" t="s">
        <v>191</v>
      </c>
      <c r="BM142" s="152" t="s">
        <v>2217</v>
      </c>
    </row>
    <row r="143" spans="2:65" s="1" customFormat="1" ht="33" customHeight="1">
      <c r="B143" s="139"/>
      <c r="C143" s="140" t="s">
        <v>211</v>
      </c>
      <c r="D143" s="140" t="s">
        <v>187</v>
      </c>
      <c r="E143" s="141" t="s">
        <v>204</v>
      </c>
      <c r="F143" s="142" t="s">
        <v>205</v>
      </c>
      <c r="G143" s="143" t="s">
        <v>198</v>
      </c>
      <c r="H143" s="144">
        <v>24.245999999999999</v>
      </c>
      <c r="I143" s="145"/>
      <c r="J143" s="146">
        <f>ROUND(I143*H143,2)</f>
        <v>0</v>
      </c>
      <c r="K143" s="147"/>
      <c r="L143" s="28"/>
      <c r="M143" s="148" t="s">
        <v>1</v>
      </c>
      <c r="N143" s="149" t="s">
        <v>36</v>
      </c>
      <c r="P143" s="150">
        <f>O143*H143</f>
        <v>0</v>
      </c>
      <c r="Q143" s="150">
        <v>0</v>
      </c>
      <c r="R143" s="150">
        <f>Q143*H143</f>
        <v>0</v>
      </c>
      <c r="S143" s="150">
        <v>0</v>
      </c>
      <c r="T143" s="151">
        <f>S143*H143</f>
        <v>0</v>
      </c>
      <c r="AR143" s="152" t="s">
        <v>191</v>
      </c>
      <c r="AT143" s="152" t="s">
        <v>187</v>
      </c>
      <c r="AU143" s="152" t="s">
        <v>83</v>
      </c>
      <c r="AY143" s="13" t="s">
        <v>185</v>
      </c>
      <c r="BE143" s="153">
        <f>IF(N143="základná",J143,0)</f>
        <v>0</v>
      </c>
      <c r="BF143" s="153">
        <f>IF(N143="znížená",J143,0)</f>
        <v>0</v>
      </c>
      <c r="BG143" s="153">
        <f>IF(N143="zákl. prenesená",J143,0)</f>
        <v>0</v>
      </c>
      <c r="BH143" s="153">
        <f>IF(N143="zníž. prenesená",J143,0)</f>
        <v>0</v>
      </c>
      <c r="BI143" s="153">
        <f>IF(N143="nulová",J143,0)</f>
        <v>0</v>
      </c>
      <c r="BJ143" s="13" t="s">
        <v>83</v>
      </c>
      <c r="BK143" s="153">
        <f>ROUND(I143*H143,2)</f>
        <v>0</v>
      </c>
      <c r="BL143" s="13" t="s">
        <v>191</v>
      </c>
      <c r="BM143" s="152" t="s">
        <v>2218</v>
      </c>
    </row>
    <row r="144" spans="2:65" s="1" customFormat="1" ht="16.5" customHeight="1">
      <c r="B144" s="139"/>
      <c r="C144" s="140" t="s">
        <v>215</v>
      </c>
      <c r="D144" s="140" t="s">
        <v>187</v>
      </c>
      <c r="E144" s="141" t="s">
        <v>212</v>
      </c>
      <c r="F144" s="142" t="s">
        <v>1549</v>
      </c>
      <c r="G144" s="143" t="s">
        <v>198</v>
      </c>
      <c r="H144" s="144">
        <v>24.245999999999999</v>
      </c>
      <c r="I144" s="145"/>
      <c r="J144" s="146">
        <f>ROUND(I144*H144,2)</f>
        <v>0</v>
      </c>
      <c r="K144" s="147"/>
      <c r="L144" s="28"/>
      <c r="M144" s="148" t="s">
        <v>1</v>
      </c>
      <c r="N144" s="149" t="s">
        <v>36</v>
      </c>
      <c r="P144" s="150">
        <f>O144*H144</f>
        <v>0</v>
      </c>
      <c r="Q144" s="150">
        <v>0</v>
      </c>
      <c r="R144" s="150">
        <f>Q144*H144</f>
        <v>0</v>
      </c>
      <c r="S144" s="150">
        <v>0</v>
      </c>
      <c r="T144" s="151">
        <f>S144*H144</f>
        <v>0</v>
      </c>
      <c r="AR144" s="152" t="s">
        <v>191</v>
      </c>
      <c r="AT144" s="152" t="s">
        <v>187</v>
      </c>
      <c r="AU144" s="152" t="s">
        <v>83</v>
      </c>
      <c r="AY144" s="13" t="s">
        <v>185</v>
      </c>
      <c r="BE144" s="153">
        <f>IF(N144="základná",J144,0)</f>
        <v>0</v>
      </c>
      <c r="BF144" s="153">
        <f>IF(N144="znížená",J144,0)</f>
        <v>0</v>
      </c>
      <c r="BG144" s="153">
        <f>IF(N144="zákl. prenesená",J144,0)</f>
        <v>0</v>
      </c>
      <c r="BH144" s="153">
        <f>IF(N144="zníž. prenesená",J144,0)</f>
        <v>0</v>
      </c>
      <c r="BI144" s="153">
        <f>IF(N144="nulová",J144,0)</f>
        <v>0</v>
      </c>
      <c r="BJ144" s="13" t="s">
        <v>83</v>
      </c>
      <c r="BK144" s="153">
        <f>ROUND(I144*H144,2)</f>
        <v>0</v>
      </c>
      <c r="BL144" s="13" t="s">
        <v>191</v>
      </c>
      <c r="BM144" s="152" t="s">
        <v>2219</v>
      </c>
    </row>
    <row r="145" spans="2:65" s="11" customFormat="1" ht="23" customHeight="1">
      <c r="B145" s="127"/>
      <c r="D145" s="128" t="s">
        <v>69</v>
      </c>
      <c r="E145" s="137" t="s">
        <v>83</v>
      </c>
      <c r="F145" s="137" t="s">
        <v>229</v>
      </c>
      <c r="I145" s="130"/>
      <c r="J145" s="138">
        <f>BK145</f>
        <v>0</v>
      </c>
      <c r="L145" s="127"/>
      <c r="M145" s="132"/>
      <c r="P145" s="133">
        <f>SUM(P146:P151)</f>
        <v>0</v>
      </c>
      <c r="R145" s="133">
        <f>SUM(R146:R151)</f>
        <v>0</v>
      </c>
      <c r="T145" s="134">
        <f>SUM(T146:T151)</f>
        <v>0</v>
      </c>
      <c r="AR145" s="128" t="s">
        <v>77</v>
      </c>
      <c r="AT145" s="135" t="s">
        <v>69</v>
      </c>
      <c r="AU145" s="135" t="s">
        <v>77</v>
      </c>
      <c r="AY145" s="128" t="s">
        <v>185</v>
      </c>
      <c r="BK145" s="136">
        <f>SUM(BK146:BK151)</f>
        <v>0</v>
      </c>
    </row>
    <row r="146" spans="2:65" s="1" customFormat="1" ht="33" customHeight="1">
      <c r="B146" s="139"/>
      <c r="C146" s="140" t="s">
        <v>219</v>
      </c>
      <c r="D146" s="140" t="s">
        <v>187</v>
      </c>
      <c r="E146" s="141" t="s">
        <v>1558</v>
      </c>
      <c r="F146" s="142" t="s">
        <v>1559</v>
      </c>
      <c r="G146" s="143" t="s">
        <v>190</v>
      </c>
      <c r="H146" s="144">
        <v>124.46</v>
      </c>
      <c r="I146" s="145"/>
      <c r="J146" s="146">
        <f t="shared" ref="J146:J151" si="0">ROUND(I146*H146,2)</f>
        <v>0</v>
      </c>
      <c r="K146" s="147"/>
      <c r="L146" s="28"/>
      <c r="M146" s="148" t="s">
        <v>1</v>
      </c>
      <c r="N146" s="149" t="s">
        <v>36</v>
      </c>
      <c r="P146" s="150">
        <f t="shared" ref="P146:P151" si="1">O146*H146</f>
        <v>0</v>
      </c>
      <c r="Q146" s="150">
        <v>0</v>
      </c>
      <c r="R146" s="150">
        <f t="shared" ref="R146:R151" si="2">Q146*H146</f>
        <v>0</v>
      </c>
      <c r="S146" s="150">
        <v>0</v>
      </c>
      <c r="T146" s="151">
        <f t="shared" ref="T146:T151" si="3">S146*H146</f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ref="BE146:BE151" si="4">IF(N146="základná",J146,0)</f>
        <v>0</v>
      </c>
      <c r="BF146" s="153">
        <f t="shared" ref="BF146:BF151" si="5">IF(N146="znížená",J146,0)</f>
        <v>0</v>
      </c>
      <c r="BG146" s="153">
        <f t="shared" ref="BG146:BG151" si="6">IF(N146="zákl. prenesená",J146,0)</f>
        <v>0</v>
      </c>
      <c r="BH146" s="153">
        <f t="shared" ref="BH146:BH151" si="7">IF(N146="zníž. prenesená",J146,0)</f>
        <v>0</v>
      </c>
      <c r="BI146" s="153">
        <f t="shared" ref="BI146:BI151" si="8">IF(N146="nulová",J146,0)</f>
        <v>0</v>
      </c>
      <c r="BJ146" s="13" t="s">
        <v>83</v>
      </c>
      <c r="BK146" s="153">
        <f t="shared" ref="BK146:BK151" si="9">ROUND(I146*H146,2)</f>
        <v>0</v>
      </c>
      <c r="BL146" s="13" t="s">
        <v>191</v>
      </c>
      <c r="BM146" s="152" t="s">
        <v>2220</v>
      </c>
    </row>
    <row r="147" spans="2:65" s="1" customFormat="1" ht="24.25" customHeight="1">
      <c r="B147" s="139"/>
      <c r="C147" s="140" t="s">
        <v>225</v>
      </c>
      <c r="D147" s="140" t="s">
        <v>187</v>
      </c>
      <c r="E147" s="141" t="s">
        <v>1561</v>
      </c>
      <c r="F147" s="142" t="s">
        <v>1562</v>
      </c>
      <c r="G147" s="143" t="s">
        <v>198</v>
      </c>
      <c r="H147" s="144">
        <v>24.891999999999999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2221</v>
      </c>
    </row>
    <row r="148" spans="2:65" s="1" customFormat="1" ht="24.25" customHeight="1">
      <c r="B148" s="139"/>
      <c r="C148" s="140" t="s">
        <v>230</v>
      </c>
      <c r="D148" s="140" t="s">
        <v>187</v>
      </c>
      <c r="E148" s="141" t="s">
        <v>1564</v>
      </c>
      <c r="F148" s="142" t="s">
        <v>1565</v>
      </c>
      <c r="G148" s="143" t="s">
        <v>198</v>
      </c>
      <c r="H148" s="144">
        <v>18.669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2222</v>
      </c>
    </row>
    <row r="149" spans="2:65" s="1" customFormat="1" ht="21.75" customHeight="1">
      <c r="B149" s="139"/>
      <c r="C149" s="140" t="s">
        <v>234</v>
      </c>
      <c r="D149" s="140" t="s">
        <v>187</v>
      </c>
      <c r="E149" s="141" t="s">
        <v>1567</v>
      </c>
      <c r="F149" s="142" t="s">
        <v>1568</v>
      </c>
      <c r="G149" s="143" t="s">
        <v>190</v>
      </c>
      <c r="H149" s="144">
        <v>6.75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2223</v>
      </c>
    </row>
    <row r="150" spans="2:65" s="1" customFormat="1" ht="21.75" customHeight="1">
      <c r="B150" s="139"/>
      <c r="C150" s="140" t="s">
        <v>238</v>
      </c>
      <c r="D150" s="140" t="s">
        <v>187</v>
      </c>
      <c r="E150" s="141" t="s">
        <v>1570</v>
      </c>
      <c r="F150" s="142" t="s">
        <v>1571</v>
      </c>
      <c r="G150" s="143" t="s">
        <v>190</v>
      </c>
      <c r="H150" s="144">
        <v>6.75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2224</v>
      </c>
    </row>
    <row r="151" spans="2:65" s="1" customFormat="1" ht="33" customHeight="1">
      <c r="B151" s="139"/>
      <c r="C151" s="140" t="s">
        <v>244</v>
      </c>
      <c r="D151" s="140" t="s">
        <v>187</v>
      </c>
      <c r="E151" s="141" t="s">
        <v>2225</v>
      </c>
      <c r="F151" s="142" t="s">
        <v>2226</v>
      </c>
      <c r="G151" s="143" t="s">
        <v>190</v>
      </c>
      <c r="H151" s="144">
        <v>0.84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2227</v>
      </c>
    </row>
    <row r="152" spans="2:65" s="11" customFormat="1" ht="23" customHeight="1">
      <c r="B152" s="127"/>
      <c r="D152" s="128" t="s">
        <v>69</v>
      </c>
      <c r="E152" s="137" t="s">
        <v>203</v>
      </c>
      <c r="F152" s="137" t="s">
        <v>284</v>
      </c>
      <c r="I152" s="130"/>
      <c r="J152" s="138">
        <f>BK152</f>
        <v>0</v>
      </c>
      <c r="L152" s="127"/>
      <c r="M152" s="132"/>
      <c r="P152" s="133">
        <f>SUM(P153:P156)</f>
        <v>0</v>
      </c>
      <c r="R152" s="133">
        <f>SUM(R153:R156)</f>
        <v>28.980957999999998</v>
      </c>
      <c r="T152" s="134">
        <f>SUM(T153:T156)</f>
        <v>0</v>
      </c>
      <c r="AR152" s="128" t="s">
        <v>77</v>
      </c>
      <c r="AT152" s="135" t="s">
        <v>69</v>
      </c>
      <c r="AU152" s="135" t="s">
        <v>77</v>
      </c>
      <c r="AY152" s="128" t="s">
        <v>185</v>
      </c>
      <c r="BK152" s="136">
        <f>SUM(BK153:BK156)</f>
        <v>0</v>
      </c>
    </row>
    <row r="153" spans="2:65" s="1" customFormat="1" ht="24.25" customHeight="1">
      <c r="B153" s="139"/>
      <c r="C153" s="140" t="s">
        <v>448</v>
      </c>
      <c r="D153" s="140" t="s">
        <v>187</v>
      </c>
      <c r="E153" s="141" t="s">
        <v>2228</v>
      </c>
      <c r="F153" s="142" t="s">
        <v>2229</v>
      </c>
      <c r="G153" s="143" t="s">
        <v>190</v>
      </c>
      <c r="H153" s="144">
        <v>25</v>
      </c>
      <c r="I153" s="145"/>
      <c r="J153" s="146">
        <f>ROUND(I153*H153,2)</f>
        <v>0</v>
      </c>
      <c r="K153" s="147"/>
      <c r="L153" s="28"/>
      <c r="M153" s="148" t="s">
        <v>1</v>
      </c>
      <c r="N153" s="149" t="s">
        <v>36</v>
      </c>
      <c r="P153" s="150">
        <f>O153*H153</f>
        <v>0</v>
      </c>
      <c r="Q153" s="150">
        <v>0.57499999999999996</v>
      </c>
      <c r="R153" s="150">
        <f>Q153*H153</f>
        <v>14.374999999999998</v>
      </c>
      <c r="S153" s="150">
        <v>0</v>
      </c>
      <c r="T153" s="151">
        <f>S153*H153</f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>IF(N153="základná",J153,0)</f>
        <v>0</v>
      </c>
      <c r="BF153" s="153">
        <f>IF(N153="znížená",J153,0)</f>
        <v>0</v>
      </c>
      <c r="BG153" s="153">
        <f>IF(N153="zákl. prenesená",J153,0)</f>
        <v>0</v>
      </c>
      <c r="BH153" s="153">
        <f>IF(N153="zníž. prenesená",J153,0)</f>
        <v>0</v>
      </c>
      <c r="BI153" s="153">
        <f>IF(N153="nulová",J153,0)</f>
        <v>0</v>
      </c>
      <c r="BJ153" s="13" t="s">
        <v>83</v>
      </c>
      <c r="BK153" s="153">
        <f>ROUND(I153*H153,2)</f>
        <v>0</v>
      </c>
      <c r="BL153" s="13" t="s">
        <v>191</v>
      </c>
      <c r="BM153" s="152" t="s">
        <v>2230</v>
      </c>
    </row>
    <row r="154" spans="2:65" s="1" customFormat="1" ht="38" customHeight="1">
      <c r="B154" s="139"/>
      <c r="C154" s="140" t="s">
        <v>452</v>
      </c>
      <c r="D154" s="140" t="s">
        <v>187</v>
      </c>
      <c r="E154" s="141" t="s">
        <v>1605</v>
      </c>
      <c r="F154" s="142" t="s">
        <v>1606</v>
      </c>
      <c r="G154" s="143" t="s">
        <v>190</v>
      </c>
      <c r="H154" s="144">
        <v>25</v>
      </c>
      <c r="I154" s="145"/>
      <c r="J154" s="146">
        <f>ROUND(I154*H154,2)</f>
        <v>0</v>
      </c>
      <c r="K154" s="147"/>
      <c r="L154" s="28"/>
      <c r="M154" s="148" t="s">
        <v>1</v>
      </c>
      <c r="N154" s="149" t="s">
        <v>36</v>
      </c>
      <c r="P154" s="150">
        <f>O154*H154</f>
        <v>0</v>
      </c>
      <c r="Q154" s="150">
        <v>0.35913832000000001</v>
      </c>
      <c r="R154" s="150">
        <f>Q154*H154</f>
        <v>8.9784579999999998</v>
      </c>
      <c r="S154" s="150">
        <v>0</v>
      </c>
      <c r="T154" s="151">
        <f>S154*H154</f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>IF(N154="základná",J154,0)</f>
        <v>0</v>
      </c>
      <c r="BF154" s="153">
        <f>IF(N154="znížená",J154,0)</f>
        <v>0</v>
      </c>
      <c r="BG154" s="153">
        <f>IF(N154="zákl. prenesená",J154,0)</f>
        <v>0</v>
      </c>
      <c r="BH154" s="153">
        <f>IF(N154="zníž. prenesená",J154,0)</f>
        <v>0</v>
      </c>
      <c r="BI154" s="153">
        <f>IF(N154="nulová",J154,0)</f>
        <v>0</v>
      </c>
      <c r="BJ154" s="13" t="s">
        <v>83</v>
      </c>
      <c r="BK154" s="153">
        <f>ROUND(I154*H154,2)</f>
        <v>0</v>
      </c>
      <c r="BL154" s="13" t="s">
        <v>191</v>
      </c>
      <c r="BM154" s="152" t="s">
        <v>2231</v>
      </c>
    </row>
    <row r="155" spans="2:65" s="1" customFormat="1" ht="38" customHeight="1">
      <c r="B155" s="139"/>
      <c r="C155" s="140" t="s">
        <v>456</v>
      </c>
      <c r="D155" s="140" t="s">
        <v>187</v>
      </c>
      <c r="E155" s="141" t="s">
        <v>2232</v>
      </c>
      <c r="F155" s="142" t="s">
        <v>2233</v>
      </c>
      <c r="G155" s="143" t="s">
        <v>190</v>
      </c>
      <c r="H155" s="144">
        <v>25</v>
      </c>
      <c r="I155" s="145"/>
      <c r="J155" s="146">
        <f>ROUND(I155*H155,2)</f>
        <v>0</v>
      </c>
      <c r="K155" s="147"/>
      <c r="L155" s="28"/>
      <c r="M155" s="148" t="s">
        <v>1</v>
      </c>
      <c r="N155" s="149" t="s">
        <v>36</v>
      </c>
      <c r="P155" s="150">
        <f>O155*H155</f>
        <v>0</v>
      </c>
      <c r="Q155" s="150">
        <v>9.2499999999999999E-2</v>
      </c>
      <c r="R155" s="150">
        <f>Q155*H155</f>
        <v>2.3125</v>
      </c>
      <c r="S155" s="150">
        <v>0</v>
      </c>
      <c r="T155" s="151">
        <f>S155*H155</f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>IF(N155="základná",J155,0)</f>
        <v>0</v>
      </c>
      <c r="BF155" s="153">
        <f>IF(N155="znížená",J155,0)</f>
        <v>0</v>
      </c>
      <c r="BG155" s="153">
        <f>IF(N155="zákl. prenesená",J155,0)</f>
        <v>0</v>
      </c>
      <c r="BH155" s="153">
        <f>IF(N155="zníž. prenesená",J155,0)</f>
        <v>0</v>
      </c>
      <c r="BI155" s="153">
        <f>IF(N155="nulová",J155,0)</f>
        <v>0</v>
      </c>
      <c r="BJ155" s="13" t="s">
        <v>83</v>
      </c>
      <c r="BK155" s="153">
        <f>ROUND(I155*H155,2)</f>
        <v>0</v>
      </c>
      <c r="BL155" s="13" t="s">
        <v>191</v>
      </c>
      <c r="BM155" s="152" t="s">
        <v>2234</v>
      </c>
    </row>
    <row r="156" spans="2:65" s="1" customFormat="1" ht="24.25" customHeight="1">
      <c r="B156" s="139"/>
      <c r="C156" s="154" t="s">
        <v>460</v>
      </c>
      <c r="D156" s="154" t="s">
        <v>220</v>
      </c>
      <c r="E156" s="155" t="s">
        <v>1611</v>
      </c>
      <c r="F156" s="156" t="s">
        <v>1612</v>
      </c>
      <c r="G156" s="157" t="s">
        <v>190</v>
      </c>
      <c r="H156" s="158">
        <v>25.5</v>
      </c>
      <c r="I156" s="159"/>
      <c r="J156" s="160">
        <f>ROUND(I156*H156,2)</f>
        <v>0</v>
      </c>
      <c r="K156" s="161"/>
      <c r="L156" s="162"/>
      <c r="M156" s="163" t="s">
        <v>1</v>
      </c>
      <c r="N156" s="164" t="s">
        <v>36</v>
      </c>
      <c r="P156" s="150">
        <f>O156*H156</f>
        <v>0</v>
      </c>
      <c r="Q156" s="150">
        <v>0.13</v>
      </c>
      <c r="R156" s="150">
        <f>Q156*H156</f>
        <v>3.3149999999999999</v>
      </c>
      <c r="S156" s="150">
        <v>0</v>
      </c>
      <c r="T156" s="151">
        <f>S156*H156</f>
        <v>0</v>
      </c>
      <c r="AR156" s="152" t="s">
        <v>215</v>
      </c>
      <c r="AT156" s="152" t="s">
        <v>220</v>
      </c>
      <c r="AU156" s="152" t="s">
        <v>83</v>
      </c>
      <c r="AY156" s="13" t="s">
        <v>185</v>
      </c>
      <c r="BE156" s="153">
        <f>IF(N156="základná",J156,0)</f>
        <v>0</v>
      </c>
      <c r="BF156" s="153">
        <f>IF(N156="znížená",J156,0)</f>
        <v>0</v>
      </c>
      <c r="BG156" s="153">
        <f>IF(N156="zákl. prenesená",J156,0)</f>
        <v>0</v>
      </c>
      <c r="BH156" s="153">
        <f>IF(N156="zníž. prenesená",J156,0)</f>
        <v>0</v>
      </c>
      <c r="BI156" s="153">
        <f>IF(N156="nulová",J156,0)</f>
        <v>0</v>
      </c>
      <c r="BJ156" s="13" t="s">
        <v>83</v>
      </c>
      <c r="BK156" s="153">
        <f>ROUND(I156*H156,2)</f>
        <v>0</v>
      </c>
      <c r="BL156" s="13" t="s">
        <v>191</v>
      </c>
      <c r="BM156" s="152" t="s">
        <v>2235</v>
      </c>
    </row>
    <row r="157" spans="2:65" s="11" customFormat="1" ht="23" customHeight="1">
      <c r="B157" s="127"/>
      <c r="D157" s="128" t="s">
        <v>69</v>
      </c>
      <c r="E157" s="137" t="s">
        <v>207</v>
      </c>
      <c r="F157" s="137" t="s">
        <v>289</v>
      </c>
      <c r="I157" s="130"/>
      <c r="J157" s="138">
        <f>BK157</f>
        <v>0</v>
      </c>
      <c r="L157" s="127"/>
      <c r="M157" s="132"/>
      <c r="P157" s="133">
        <f>P158</f>
        <v>0</v>
      </c>
      <c r="R157" s="133">
        <f>R158</f>
        <v>0</v>
      </c>
      <c r="T157" s="134">
        <f>T158</f>
        <v>0</v>
      </c>
      <c r="AR157" s="128" t="s">
        <v>77</v>
      </c>
      <c r="AT157" s="135" t="s">
        <v>69</v>
      </c>
      <c r="AU157" s="135" t="s">
        <v>77</v>
      </c>
      <c r="AY157" s="128" t="s">
        <v>185</v>
      </c>
      <c r="BK157" s="136">
        <f>BK158</f>
        <v>0</v>
      </c>
    </row>
    <row r="158" spans="2:65" s="1" customFormat="1" ht="16.5" customHeight="1">
      <c r="B158" s="139"/>
      <c r="C158" s="140" t="s">
        <v>252</v>
      </c>
      <c r="D158" s="140" t="s">
        <v>187</v>
      </c>
      <c r="E158" s="141" t="s">
        <v>2236</v>
      </c>
      <c r="F158" s="142" t="s">
        <v>2237</v>
      </c>
      <c r="G158" s="143" t="s">
        <v>190</v>
      </c>
      <c r="H158" s="144">
        <v>125.44</v>
      </c>
      <c r="I158" s="145"/>
      <c r="J158" s="146">
        <f>ROUND(I158*H158,2)</f>
        <v>0</v>
      </c>
      <c r="K158" s="147"/>
      <c r="L158" s="28"/>
      <c r="M158" s="148" t="s">
        <v>1</v>
      </c>
      <c r="N158" s="149" t="s">
        <v>36</v>
      </c>
      <c r="P158" s="150">
        <f>O158*H158</f>
        <v>0</v>
      </c>
      <c r="Q158" s="150">
        <v>0</v>
      </c>
      <c r="R158" s="150">
        <f>Q158*H158</f>
        <v>0</v>
      </c>
      <c r="S158" s="150">
        <v>0</v>
      </c>
      <c r="T158" s="151">
        <f>S158*H158</f>
        <v>0</v>
      </c>
      <c r="AR158" s="152" t="s">
        <v>191</v>
      </c>
      <c r="AT158" s="152" t="s">
        <v>187</v>
      </c>
      <c r="AU158" s="152" t="s">
        <v>83</v>
      </c>
      <c r="AY158" s="13" t="s">
        <v>185</v>
      </c>
      <c r="BE158" s="153">
        <f>IF(N158="základná",J158,0)</f>
        <v>0</v>
      </c>
      <c r="BF158" s="153">
        <f>IF(N158="znížená",J158,0)</f>
        <v>0</v>
      </c>
      <c r="BG158" s="153">
        <f>IF(N158="zákl. prenesená",J158,0)</f>
        <v>0</v>
      </c>
      <c r="BH158" s="153">
        <f>IF(N158="zníž. prenesená",J158,0)</f>
        <v>0</v>
      </c>
      <c r="BI158" s="153">
        <f>IF(N158="nulová",J158,0)</f>
        <v>0</v>
      </c>
      <c r="BJ158" s="13" t="s">
        <v>83</v>
      </c>
      <c r="BK158" s="153">
        <f>ROUND(I158*H158,2)</f>
        <v>0</v>
      </c>
      <c r="BL158" s="13" t="s">
        <v>191</v>
      </c>
      <c r="BM158" s="152" t="s">
        <v>2238</v>
      </c>
    </row>
    <row r="159" spans="2:65" s="11" customFormat="1" ht="23" customHeight="1">
      <c r="B159" s="127"/>
      <c r="D159" s="128" t="s">
        <v>69</v>
      </c>
      <c r="E159" s="137" t="s">
        <v>219</v>
      </c>
      <c r="F159" s="137" t="s">
        <v>378</v>
      </c>
      <c r="I159" s="130"/>
      <c r="J159" s="138">
        <f>BK159</f>
        <v>0</v>
      </c>
      <c r="L159" s="127"/>
      <c r="M159" s="132"/>
      <c r="P159" s="133">
        <f>SUM(P160:P167)</f>
        <v>0</v>
      </c>
      <c r="R159" s="133">
        <f>SUM(R160:R167)</f>
        <v>2.9923999999999999</v>
      </c>
      <c r="T159" s="134">
        <f>SUM(T160:T167)</f>
        <v>0</v>
      </c>
      <c r="AR159" s="128" t="s">
        <v>77</v>
      </c>
      <c r="AT159" s="135" t="s">
        <v>69</v>
      </c>
      <c r="AU159" s="135" t="s">
        <v>77</v>
      </c>
      <c r="AY159" s="128" t="s">
        <v>185</v>
      </c>
      <c r="BK159" s="136">
        <f>SUM(BK160:BK167)</f>
        <v>0</v>
      </c>
    </row>
    <row r="160" spans="2:65" s="1" customFormat="1" ht="16.5" customHeight="1">
      <c r="B160" s="139"/>
      <c r="C160" s="140" t="s">
        <v>77</v>
      </c>
      <c r="D160" s="140" t="s">
        <v>187</v>
      </c>
      <c r="E160" s="141" t="s">
        <v>2239</v>
      </c>
      <c r="F160" s="142" t="s">
        <v>2240</v>
      </c>
      <c r="G160" s="143" t="s">
        <v>430</v>
      </c>
      <c r="H160" s="144">
        <v>1</v>
      </c>
      <c r="I160" s="145"/>
      <c r="J160" s="146">
        <f t="shared" ref="J160:J167" si="10">ROUND(I160*H160,2)</f>
        <v>0</v>
      </c>
      <c r="K160" s="147"/>
      <c r="L160" s="28"/>
      <c r="M160" s="148" t="s">
        <v>1</v>
      </c>
      <c r="N160" s="149" t="s">
        <v>36</v>
      </c>
      <c r="P160" s="150">
        <f t="shared" ref="P160:P167" si="11">O160*H160</f>
        <v>0</v>
      </c>
      <c r="Q160" s="150">
        <v>0</v>
      </c>
      <c r="R160" s="150">
        <f t="shared" ref="R160:R167" si="12">Q160*H160</f>
        <v>0</v>
      </c>
      <c r="S160" s="150">
        <v>0</v>
      </c>
      <c r="T160" s="151">
        <f t="shared" ref="T160:T167" si="13">S160*H160</f>
        <v>0</v>
      </c>
      <c r="AR160" s="152" t="s">
        <v>448</v>
      </c>
      <c r="AT160" s="152" t="s">
        <v>187</v>
      </c>
      <c r="AU160" s="152" t="s">
        <v>83</v>
      </c>
      <c r="AY160" s="13" t="s">
        <v>185</v>
      </c>
      <c r="BE160" s="153">
        <f t="shared" ref="BE160:BE167" si="14">IF(N160="základná",J160,0)</f>
        <v>0</v>
      </c>
      <c r="BF160" s="153">
        <f t="shared" ref="BF160:BF167" si="15">IF(N160="znížená",J160,0)</f>
        <v>0</v>
      </c>
      <c r="BG160" s="153">
        <f t="shared" ref="BG160:BG167" si="16">IF(N160="zákl. prenesená",J160,0)</f>
        <v>0</v>
      </c>
      <c r="BH160" s="153">
        <f t="shared" ref="BH160:BH167" si="17">IF(N160="zníž. prenesená",J160,0)</f>
        <v>0</v>
      </c>
      <c r="BI160" s="153">
        <f t="shared" ref="BI160:BI167" si="18">IF(N160="nulová",J160,0)</f>
        <v>0</v>
      </c>
      <c r="BJ160" s="13" t="s">
        <v>83</v>
      </c>
      <c r="BK160" s="153">
        <f t="shared" ref="BK160:BK167" si="19">ROUND(I160*H160,2)</f>
        <v>0</v>
      </c>
      <c r="BL160" s="13" t="s">
        <v>448</v>
      </c>
      <c r="BM160" s="152" t="s">
        <v>2241</v>
      </c>
    </row>
    <row r="161" spans="2:65" s="1" customFormat="1" ht="38" customHeight="1">
      <c r="B161" s="139"/>
      <c r="C161" s="140" t="s">
        <v>464</v>
      </c>
      <c r="D161" s="140" t="s">
        <v>187</v>
      </c>
      <c r="E161" s="141" t="s">
        <v>388</v>
      </c>
      <c r="F161" s="142" t="s">
        <v>1617</v>
      </c>
      <c r="G161" s="143" t="s">
        <v>241</v>
      </c>
      <c r="H161" s="144">
        <v>10</v>
      </c>
      <c r="I161" s="145"/>
      <c r="J161" s="146">
        <f t="shared" si="10"/>
        <v>0</v>
      </c>
      <c r="K161" s="147"/>
      <c r="L161" s="28"/>
      <c r="M161" s="148" t="s">
        <v>1</v>
      </c>
      <c r="N161" s="149" t="s">
        <v>36</v>
      </c>
      <c r="P161" s="150">
        <f t="shared" si="11"/>
        <v>0</v>
      </c>
      <c r="Q161" s="150">
        <v>9.8529599999999995E-2</v>
      </c>
      <c r="R161" s="150">
        <f t="shared" si="12"/>
        <v>0.98529599999999995</v>
      </c>
      <c r="S161" s="150">
        <v>0</v>
      </c>
      <c r="T161" s="151">
        <f t="shared" si="13"/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3" t="s">
        <v>83</v>
      </c>
      <c r="BK161" s="153">
        <f t="shared" si="19"/>
        <v>0</v>
      </c>
      <c r="BL161" s="13" t="s">
        <v>191</v>
      </c>
      <c r="BM161" s="152" t="s">
        <v>2242</v>
      </c>
    </row>
    <row r="162" spans="2:65" s="1" customFormat="1" ht="21.75" customHeight="1">
      <c r="B162" s="139"/>
      <c r="C162" s="154" t="s">
        <v>468</v>
      </c>
      <c r="D162" s="154" t="s">
        <v>220</v>
      </c>
      <c r="E162" s="155" t="s">
        <v>392</v>
      </c>
      <c r="F162" s="156" t="s">
        <v>1619</v>
      </c>
      <c r="G162" s="157" t="s">
        <v>255</v>
      </c>
      <c r="H162" s="158">
        <v>10</v>
      </c>
      <c r="I162" s="159"/>
      <c r="J162" s="160">
        <f t="shared" si="10"/>
        <v>0</v>
      </c>
      <c r="K162" s="161"/>
      <c r="L162" s="162"/>
      <c r="M162" s="163" t="s">
        <v>1</v>
      </c>
      <c r="N162" s="164" t="s">
        <v>36</v>
      </c>
      <c r="P162" s="150">
        <f t="shared" si="11"/>
        <v>0</v>
      </c>
      <c r="Q162" s="150">
        <v>2.35E-2</v>
      </c>
      <c r="R162" s="150">
        <f t="shared" si="12"/>
        <v>0.23499999999999999</v>
      </c>
      <c r="S162" s="150">
        <v>0</v>
      </c>
      <c r="T162" s="151">
        <f t="shared" si="13"/>
        <v>0</v>
      </c>
      <c r="AR162" s="152" t="s">
        <v>215</v>
      </c>
      <c r="AT162" s="152" t="s">
        <v>220</v>
      </c>
      <c r="AU162" s="152" t="s">
        <v>83</v>
      </c>
      <c r="AY162" s="13" t="s">
        <v>185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3" t="s">
        <v>83</v>
      </c>
      <c r="BK162" s="153">
        <f t="shared" si="19"/>
        <v>0</v>
      </c>
      <c r="BL162" s="13" t="s">
        <v>191</v>
      </c>
      <c r="BM162" s="152" t="s">
        <v>2243</v>
      </c>
    </row>
    <row r="163" spans="2:65" s="1" customFormat="1" ht="33" customHeight="1">
      <c r="B163" s="139"/>
      <c r="C163" s="140" t="s">
        <v>472</v>
      </c>
      <c r="D163" s="140" t="s">
        <v>187</v>
      </c>
      <c r="E163" s="141" t="s">
        <v>396</v>
      </c>
      <c r="F163" s="142" t="s">
        <v>397</v>
      </c>
      <c r="G163" s="143" t="s">
        <v>198</v>
      </c>
      <c r="H163" s="144">
        <v>0.8</v>
      </c>
      <c r="I163" s="145"/>
      <c r="J163" s="146">
        <f t="shared" si="10"/>
        <v>0</v>
      </c>
      <c r="K163" s="147"/>
      <c r="L163" s="28"/>
      <c r="M163" s="148" t="s">
        <v>1</v>
      </c>
      <c r="N163" s="149" t="s">
        <v>36</v>
      </c>
      <c r="P163" s="150">
        <f t="shared" si="11"/>
        <v>0</v>
      </c>
      <c r="Q163" s="150">
        <v>2.2151299999999998</v>
      </c>
      <c r="R163" s="150">
        <f t="shared" si="12"/>
        <v>1.7721039999999999</v>
      </c>
      <c r="S163" s="150">
        <v>0</v>
      </c>
      <c r="T163" s="151">
        <f t="shared" si="13"/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3" t="s">
        <v>83</v>
      </c>
      <c r="BK163" s="153">
        <f t="shared" si="19"/>
        <v>0</v>
      </c>
      <c r="BL163" s="13" t="s">
        <v>191</v>
      </c>
      <c r="BM163" s="152" t="s">
        <v>2244</v>
      </c>
    </row>
    <row r="164" spans="2:65" s="1" customFormat="1" ht="16.5" customHeight="1">
      <c r="B164" s="139"/>
      <c r="C164" s="140" t="s">
        <v>83</v>
      </c>
      <c r="D164" s="140" t="s">
        <v>187</v>
      </c>
      <c r="E164" s="141" t="s">
        <v>1662</v>
      </c>
      <c r="F164" s="142" t="s">
        <v>542</v>
      </c>
      <c r="G164" s="143" t="s">
        <v>223</v>
      </c>
      <c r="H164" s="144">
        <v>13.84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2245</v>
      </c>
    </row>
    <row r="165" spans="2:65" s="1" customFormat="1" ht="24.25" customHeight="1">
      <c r="B165" s="139"/>
      <c r="C165" s="140" t="s">
        <v>257</v>
      </c>
      <c r="D165" s="140" t="s">
        <v>187</v>
      </c>
      <c r="E165" s="141" t="s">
        <v>2088</v>
      </c>
      <c r="F165" s="142" t="s">
        <v>2089</v>
      </c>
      <c r="G165" s="143" t="s">
        <v>190</v>
      </c>
      <c r="H165" s="144">
        <v>108.2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2246</v>
      </c>
    </row>
    <row r="166" spans="2:65" s="1" customFormat="1" ht="16.5" customHeight="1">
      <c r="B166" s="139"/>
      <c r="C166" s="140" t="s">
        <v>261</v>
      </c>
      <c r="D166" s="140" t="s">
        <v>187</v>
      </c>
      <c r="E166" s="141" t="s">
        <v>424</v>
      </c>
      <c r="F166" s="142" t="s">
        <v>425</v>
      </c>
      <c r="G166" s="143" t="s">
        <v>190</v>
      </c>
      <c r="H166" s="144">
        <v>125.44</v>
      </c>
      <c r="I166" s="145"/>
      <c r="J166" s="146">
        <f t="shared" si="10"/>
        <v>0</v>
      </c>
      <c r="K166" s="147"/>
      <c r="L166" s="28"/>
      <c r="M166" s="148" t="s">
        <v>1</v>
      </c>
      <c r="N166" s="149" t="s">
        <v>36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3" t="s">
        <v>83</v>
      </c>
      <c r="BK166" s="153">
        <f t="shared" si="19"/>
        <v>0</v>
      </c>
      <c r="BL166" s="13" t="s">
        <v>191</v>
      </c>
      <c r="BM166" s="152" t="s">
        <v>2247</v>
      </c>
    </row>
    <row r="167" spans="2:65" s="1" customFormat="1" ht="24.25" customHeight="1">
      <c r="B167" s="139"/>
      <c r="C167" s="140" t="s">
        <v>265</v>
      </c>
      <c r="D167" s="140" t="s">
        <v>187</v>
      </c>
      <c r="E167" s="141" t="s">
        <v>2098</v>
      </c>
      <c r="F167" s="142" t="s">
        <v>2099</v>
      </c>
      <c r="G167" s="143" t="s">
        <v>1553</v>
      </c>
      <c r="H167" s="144">
        <v>1</v>
      </c>
      <c r="I167" s="145"/>
      <c r="J167" s="146">
        <f t="shared" si="10"/>
        <v>0</v>
      </c>
      <c r="K167" s="147"/>
      <c r="L167" s="28"/>
      <c r="M167" s="148" t="s">
        <v>1</v>
      </c>
      <c r="N167" s="149" t="s">
        <v>36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3" t="s">
        <v>83</v>
      </c>
      <c r="BK167" s="153">
        <f t="shared" si="19"/>
        <v>0</v>
      </c>
      <c r="BL167" s="13" t="s">
        <v>191</v>
      </c>
      <c r="BM167" s="152" t="s">
        <v>2248</v>
      </c>
    </row>
    <row r="168" spans="2:65" s="11" customFormat="1" ht="23" customHeight="1">
      <c r="B168" s="127"/>
      <c r="D168" s="128" t="s">
        <v>69</v>
      </c>
      <c r="E168" s="137" t="s">
        <v>548</v>
      </c>
      <c r="F168" s="137" t="s">
        <v>549</v>
      </c>
      <c r="I168" s="130"/>
      <c r="J168" s="138">
        <f>BK168</f>
        <v>0</v>
      </c>
      <c r="L168" s="127"/>
      <c r="M168" s="132"/>
      <c r="P168" s="133">
        <f>P169</f>
        <v>0</v>
      </c>
      <c r="R168" s="133">
        <f>R169</f>
        <v>0</v>
      </c>
      <c r="T168" s="134">
        <f>T169</f>
        <v>0</v>
      </c>
      <c r="AR168" s="128" t="s">
        <v>77</v>
      </c>
      <c r="AT168" s="135" t="s">
        <v>69</v>
      </c>
      <c r="AU168" s="135" t="s">
        <v>77</v>
      </c>
      <c r="AY168" s="128" t="s">
        <v>185</v>
      </c>
      <c r="BK168" s="136">
        <f>BK169</f>
        <v>0</v>
      </c>
    </row>
    <row r="169" spans="2:65" s="1" customFormat="1" ht="16.5" customHeight="1">
      <c r="B169" s="139"/>
      <c r="C169" s="140" t="s">
        <v>273</v>
      </c>
      <c r="D169" s="140" t="s">
        <v>187</v>
      </c>
      <c r="E169" s="141" t="s">
        <v>2249</v>
      </c>
      <c r="F169" s="142" t="s">
        <v>2073</v>
      </c>
      <c r="G169" s="143" t="s">
        <v>223</v>
      </c>
      <c r="H169" s="144">
        <v>201.34800000000001</v>
      </c>
      <c r="I169" s="145"/>
      <c r="J169" s="146">
        <f>ROUND(I169*H169,2)</f>
        <v>0</v>
      </c>
      <c r="K169" s="147"/>
      <c r="L169" s="28"/>
      <c r="M169" s="148" t="s">
        <v>1</v>
      </c>
      <c r="N169" s="149" t="s">
        <v>36</v>
      </c>
      <c r="P169" s="150">
        <f>O169*H169</f>
        <v>0</v>
      </c>
      <c r="Q169" s="150">
        <v>0</v>
      </c>
      <c r="R169" s="150">
        <f>Q169*H169</f>
        <v>0</v>
      </c>
      <c r="S169" s="150">
        <v>0</v>
      </c>
      <c r="T169" s="151">
        <f>S169*H169</f>
        <v>0</v>
      </c>
      <c r="AR169" s="152" t="s">
        <v>191</v>
      </c>
      <c r="AT169" s="152" t="s">
        <v>187</v>
      </c>
      <c r="AU169" s="152" t="s">
        <v>83</v>
      </c>
      <c r="AY169" s="13" t="s">
        <v>185</v>
      </c>
      <c r="BE169" s="153">
        <f>IF(N169="základná",J169,0)</f>
        <v>0</v>
      </c>
      <c r="BF169" s="153">
        <f>IF(N169="znížená",J169,0)</f>
        <v>0</v>
      </c>
      <c r="BG169" s="153">
        <f>IF(N169="zákl. prenesená",J169,0)</f>
        <v>0</v>
      </c>
      <c r="BH169" s="153">
        <f>IF(N169="zníž. prenesená",J169,0)</f>
        <v>0</v>
      </c>
      <c r="BI169" s="153">
        <f>IF(N169="nulová",J169,0)</f>
        <v>0</v>
      </c>
      <c r="BJ169" s="13" t="s">
        <v>83</v>
      </c>
      <c r="BK169" s="153">
        <f>ROUND(I169*H169,2)</f>
        <v>0</v>
      </c>
      <c r="BL169" s="13" t="s">
        <v>191</v>
      </c>
      <c r="BM169" s="152" t="s">
        <v>2250</v>
      </c>
    </row>
    <row r="170" spans="2:65" s="11" customFormat="1" ht="26" customHeight="1">
      <c r="B170" s="127"/>
      <c r="D170" s="128" t="s">
        <v>69</v>
      </c>
      <c r="E170" s="129" t="s">
        <v>554</v>
      </c>
      <c r="F170" s="129" t="s">
        <v>555</v>
      </c>
      <c r="I170" s="130"/>
      <c r="J170" s="131">
        <f>BK170</f>
        <v>0</v>
      </c>
      <c r="L170" s="127"/>
      <c r="M170" s="132"/>
      <c r="P170" s="133">
        <f>P171+P173+P185+P188+P191+P195</f>
        <v>0</v>
      </c>
      <c r="R170" s="133">
        <f>R171+R173+R185+R188+R191+R195</f>
        <v>0.93717704000000002</v>
      </c>
      <c r="T170" s="134">
        <f>T171+T173+T185+T188+T191+T195</f>
        <v>0</v>
      </c>
      <c r="AR170" s="128" t="s">
        <v>83</v>
      </c>
      <c r="AT170" s="135" t="s">
        <v>69</v>
      </c>
      <c r="AU170" s="135" t="s">
        <v>70</v>
      </c>
      <c r="AY170" s="128" t="s">
        <v>185</v>
      </c>
      <c r="BK170" s="136">
        <f>BK171+BK173+BK185+BK188+BK191+BK195</f>
        <v>0</v>
      </c>
    </row>
    <row r="171" spans="2:65" s="11" customFormat="1" ht="23" customHeight="1">
      <c r="B171" s="127"/>
      <c r="D171" s="128" t="s">
        <v>69</v>
      </c>
      <c r="E171" s="137" t="s">
        <v>623</v>
      </c>
      <c r="F171" s="137" t="s">
        <v>2251</v>
      </c>
      <c r="I171" s="130"/>
      <c r="J171" s="138">
        <f>BK171</f>
        <v>0</v>
      </c>
      <c r="L171" s="127"/>
      <c r="M171" s="132"/>
      <c r="P171" s="133">
        <f>P172</f>
        <v>0</v>
      </c>
      <c r="R171" s="133">
        <f>R172</f>
        <v>0</v>
      </c>
      <c r="T171" s="134">
        <f>T172</f>
        <v>0</v>
      </c>
      <c r="AR171" s="128" t="s">
        <v>83</v>
      </c>
      <c r="AT171" s="135" t="s">
        <v>69</v>
      </c>
      <c r="AU171" s="135" t="s">
        <v>77</v>
      </c>
      <c r="AY171" s="128" t="s">
        <v>185</v>
      </c>
      <c r="BK171" s="136">
        <f>BK172</f>
        <v>0</v>
      </c>
    </row>
    <row r="172" spans="2:65" s="1" customFormat="1" ht="16.5" customHeight="1">
      <c r="B172" s="139"/>
      <c r="C172" s="140" t="s">
        <v>298</v>
      </c>
      <c r="D172" s="140" t="s">
        <v>187</v>
      </c>
      <c r="E172" s="141" t="s">
        <v>2252</v>
      </c>
      <c r="F172" s="142" t="s">
        <v>2253</v>
      </c>
      <c r="G172" s="143" t="s">
        <v>430</v>
      </c>
      <c r="H172" s="144">
        <v>1</v>
      </c>
      <c r="I172" s="145"/>
      <c r="J172" s="146">
        <f>ROUND(I172*H172,2)</f>
        <v>0</v>
      </c>
      <c r="K172" s="147"/>
      <c r="L172" s="28"/>
      <c r="M172" s="148" t="s">
        <v>1</v>
      </c>
      <c r="N172" s="149" t="s">
        <v>36</v>
      </c>
      <c r="P172" s="150">
        <f>O172*H172</f>
        <v>0</v>
      </c>
      <c r="Q172" s="150">
        <v>0</v>
      </c>
      <c r="R172" s="150">
        <f>Q172*H172</f>
        <v>0</v>
      </c>
      <c r="S172" s="150">
        <v>0</v>
      </c>
      <c r="T172" s="151">
        <f>S172*H172</f>
        <v>0</v>
      </c>
      <c r="AR172" s="152" t="s">
        <v>252</v>
      </c>
      <c r="AT172" s="152" t="s">
        <v>187</v>
      </c>
      <c r="AU172" s="152" t="s">
        <v>83</v>
      </c>
      <c r="AY172" s="13" t="s">
        <v>185</v>
      </c>
      <c r="BE172" s="153">
        <f>IF(N172="základná",J172,0)</f>
        <v>0</v>
      </c>
      <c r="BF172" s="153">
        <f>IF(N172="znížená",J172,0)</f>
        <v>0</v>
      </c>
      <c r="BG172" s="153">
        <f>IF(N172="zákl. prenesená",J172,0)</f>
        <v>0</v>
      </c>
      <c r="BH172" s="153">
        <f>IF(N172="zníž. prenesená",J172,0)</f>
        <v>0</v>
      </c>
      <c r="BI172" s="153">
        <f>IF(N172="nulová",J172,0)</f>
        <v>0</v>
      </c>
      <c r="BJ172" s="13" t="s">
        <v>83</v>
      </c>
      <c r="BK172" s="153">
        <f>ROUND(I172*H172,2)</f>
        <v>0</v>
      </c>
      <c r="BL172" s="13" t="s">
        <v>252</v>
      </c>
      <c r="BM172" s="152" t="s">
        <v>2254</v>
      </c>
    </row>
    <row r="173" spans="2:65" s="11" customFormat="1" ht="23" customHeight="1">
      <c r="B173" s="127"/>
      <c r="D173" s="128" t="s">
        <v>69</v>
      </c>
      <c r="E173" s="137" t="s">
        <v>1689</v>
      </c>
      <c r="F173" s="137" t="s">
        <v>1690</v>
      </c>
      <c r="I173" s="130"/>
      <c r="J173" s="138">
        <f>BK173</f>
        <v>0</v>
      </c>
      <c r="L173" s="127"/>
      <c r="M173" s="132"/>
      <c r="P173" s="133">
        <f>SUM(P174:P184)</f>
        <v>0</v>
      </c>
      <c r="R173" s="133">
        <f>SUM(R174:R184)</f>
        <v>0.93717704000000002</v>
      </c>
      <c r="T173" s="134">
        <f>SUM(T174:T184)</f>
        <v>0</v>
      </c>
      <c r="AR173" s="128" t="s">
        <v>83</v>
      </c>
      <c r="AT173" s="135" t="s">
        <v>69</v>
      </c>
      <c r="AU173" s="135" t="s">
        <v>77</v>
      </c>
      <c r="AY173" s="128" t="s">
        <v>185</v>
      </c>
      <c r="BK173" s="136">
        <f>SUM(BK174:BK184)</f>
        <v>0</v>
      </c>
    </row>
    <row r="174" spans="2:65" s="1" customFormat="1" ht="24.25" customHeight="1">
      <c r="B174" s="139"/>
      <c r="C174" s="140" t="s">
        <v>440</v>
      </c>
      <c r="D174" s="140" t="s">
        <v>187</v>
      </c>
      <c r="E174" s="141" t="s">
        <v>2255</v>
      </c>
      <c r="F174" s="142" t="s">
        <v>2256</v>
      </c>
      <c r="G174" s="143" t="s">
        <v>241</v>
      </c>
      <c r="H174" s="144">
        <v>94.5</v>
      </c>
      <c r="I174" s="145"/>
      <c r="J174" s="146">
        <f t="shared" ref="J174:J184" si="20">ROUND(I174*H174,2)</f>
        <v>0</v>
      </c>
      <c r="K174" s="147"/>
      <c r="L174" s="28"/>
      <c r="M174" s="148" t="s">
        <v>1</v>
      </c>
      <c r="N174" s="149" t="s">
        <v>36</v>
      </c>
      <c r="P174" s="150">
        <f t="shared" ref="P174:P184" si="21">O174*H174</f>
        <v>0</v>
      </c>
      <c r="Q174" s="150">
        <v>2.5999999999999998E-4</v>
      </c>
      <c r="R174" s="150">
        <f t="shared" ref="R174:R184" si="22">Q174*H174</f>
        <v>2.4569999999999998E-2</v>
      </c>
      <c r="S174" s="150">
        <v>0</v>
      </c>
      <c r="T174" s="151">
        <f t="shared" ref="T174:T184" si="23">S174*H174</f>
        <v>0</v>
      </c>
      <c r="AR174" s="152" t="s">
        <v>252</v>
      </c>
      <c r="AT174" s="152" t="s">
        <v>187</v>
      </c>
      <c r="AU174" s="152" t="s">
        <v>83</v>
      </c>
      <c r="AY174" s="13" t="s">
        <v>185</v>
      </c>
      <c r="BE174" s="153">
        <f t="shared" ref="BE174:BE184" si="24">IF(N174="základná",J174,0)</f>
        <v>0</v>
      </c>
      <c r="BF174" s="153">
        <f t="shared" ref="BF174:BF184" si="25">IF(N174="znížená",J174,0)</f>
        <v>0</v>
      </c>
      <c r="BG174" s="153">
        <f t="shared" ref="BG174:BG184" si="26">IF(N174="zákl. prenesená",J174,0)</f>
        <v>0</v>
      </c>
      <c r="BH174" s="153">
        <f t="shared" ref="BH174:BH184" si="27">IF(N174="zníž. prenesená",J174,0)</f>
        <v>0</v>
      </c>
      <c r="BI174" s="153">
        <f t="shared" ref="BI174:BI184" si="28">IF(N174="nulová",J174,0)</f>
        <v>0</v>
      </c>
      <c r="BJ174" s="13" t="s">
        <v>83</v>
      </c>
      <c r="BK174" s="153">
        <f t="shared" ref="BK174:BK184" si="29">ROUND(I174*H174,2)</f>
        <v>0</v>
      </c>
      <c r="BL174" s="13" t="s">
        <v>252</v>
      </c>
      <c r="BM174" s="152" t="s">
        <v>2257</v>
      </c>
    </row>
    <row r="175" spans="2:65" s="1" customFormat="1" ht="24.25" customHeight="1">
      <c r="B175" s="139"/>
      <c r="C175" s="154" t="s">
        <v>423</v>
      </c>
      <c r="D175" s="154" t="s">
        <v>220</v>
      </c>
      <c r="E175" s="155" t="s">
        <v>2258</v>
      </c>
      <c r="F175" s="156" t="s">
        <v>2259</v>
      </c>
      <c r="G175" s="157" t="s">
        <v>198</v>
      </c>
      <c r="H175" s="158">
        <v>0.91200000000000003</v>
      </c>
      <c r="I175" s="159"/>
      <c r="J175" s="160">
        <f t="shared" si="20"/>
        <v>0</v>
      </c>
      <c r="K175" s="161"/>
      <c r="L175" s="162"/>
      <c r="M175" s="163" t="s">
        <v>1</v>
      </c>
      <c r="N175" s="164" t="s">
        <v>36</v>
      </c>
      <c r="P175" s="150">
        <f t="shared" si="21"/>
        <v>0</v>
      </c>
      <c r="Q175" s="150">
        <v>0.44</v>
      </c>
      <c r="R175" s="150">
        <f t="shared" si="22"/>
        <v>0.40128000000000003</v>
      </c>
      <c r="S175" s="150">
        <v>0</v>
      </c>
      <c r="T175" s="151">
        <f t="shared" si="23"/>
        <v>0</v>
      </c>
      <c r="AR175" s="152" t="s">
        <v>318</v>
      </c>
      <c r="AT175" s="152" t="s">
        <v>220</v>
      </c>
      <c r="AU175" s="152" t="s">
        <v>83</v>
      </c>
      <c r="AY175" s="13" t="s">
        <v>185</v>
      </c>
      <c r="BE175" s="153">
        <f t="shared" si="24"/>
        <v>0</v>
      </c>
      <c r="BF175" s="153">
        <f t="shared" si="25"/>
        <v>0</v>
      </c>
      <c r="BG175" s="153">
        <f t="shared" si="26"/>
        <v>0</v>
      </c>
      <c r="BH175" s="153">
        <f t="shared" si="27"/>
        <v>0</v>
      </c>
      <c r="BI175" s="153">
        <f t="shared" si="28"/>
        <v>0</v>
      </c>
      <c r="BJ175" s="13" t="s">
        <v>83</v>
      </c>
      <c r="BK175" s="153">
        <f t="shared" si="29"/>
        <v>0</v>
      </c>
      <c r="BL175" s="13" t="s">
        <v>252</v>
      </c>
      <c r="BM175" s="152" t="s">
        <v>2260</v>
      </c>
    </row>
    <row r="176" spans="2:65" s="1" customFormat="1" ht="24.25" customHeight="1">
      <c r="B176" s="139"/>
      <c r="C176" s="140" t="s">
        <v>444</v>
      </c>
      <c r="D176" s="140" t="s">
        <v>187</v>
      </c>
      <c r="E176" s="141" t="s">
        <v>2261</v>
      </c>
      <c r="F176" s="142" t="s">
        <v>2262</v>
      </c>
      <c r="G176" s="143" t="s">
        <v>241</v>
      </c>
      <c r="H176" s="144">
        <v>41.302</v>
      </c>
      <c r="I176" s="145"/>
      <c r="J176" s="146">
        <f t="shared" si="20"/>
        <v>0</v>
      </c>
      <c r="K176" s="147"/>
      <c r="L176" s="28"/>
      <c r="M176" s="148" t="s">
        <v>1</v>
      </c>
      <c r="N176" s="149" t="s">
        <v>36</v>
      </c>
      <c r="P176" s="150">
        <f t="shared" si="21"/>
        <v>0</v>
      </c>
      <c r="Q176" s="150">
        <v>2.5999999999999998E-4</v>
      </c>
      <c r="R176" s="150">
        <f t="shared" si="22"/>
        <v>1.073852E-2</v>
      </c>
      <c r="S176" s="150">
        <v>0</v>
      </c>
      <c r="T176" s="151">
        <f t="shared" si="23"/>
        <v>0</v>
      </c>
      <c r="AR176" s="152" t="s">
        <v>252</v>
      </c>
      <c r="AT176" s="152" t="s">
        <v>187</v>
      </c>
      <c r="AU176" s="152" t="s">
        <v>83</v>
      </c>
      <c r="AY176" s="13" t="s">
        <v>185</v>
      </c>
      <c r="BE176" s="153">
        <f t="shared" si="24"/>
        <v>0</v>
      </c>
      <c r="BF176" s="153">
        <f t="shared" si="25"/>
        <v>0</v>
      </c>
      <c r="BG176" s="153">
        <f t="shared" si="26"/>
        <v>0</v>
      </c>
      <c r="BH176" s="153">
        <f t="shared" si="27"/>
        <v>0</v>
      </c>
      <c r="BI176" s="153">
        <f t="shared" si="28"/>
        <v>0</v>
      </c>
      <c r="BJ176" s="13" t="s">
        <v>83</v>
      </c>
      <c r="BK176" s="153">
        <f t="shared" si="29"/>
        <v>0</v>
      </c>
      <c r="BL176" s="13" t="s">
        <v>252</v>
      </c>
      <c r="BM176" s="152" t="s">
        <v>2263</v>
      </c>
    </row>
    <row r="177" spans="2:65" s="1" customFormat="1" ht="24.25" customHeight="1">
      <c r="B177" s="139"/>
      <c r="C177" s="154" t="s">
        <v>415</v>
      </c>
      <c r="D177" s="154" t="s">
        <v>220</v>
      </c>
      <c r="E177" s="155" t="s">
        <v>2264</v>
      </c>
      <c r="F177" s="156" t="s">
        <v>2265</v>
      </c>
      <c r="G177" s="157" t="s">
        <v>198</v>
      </c>
      <c r="H177" s="158">
        <v>1.022</v>
      </c>
      <c r="I177" s="159"/>
      <c r="J177" s="160">
        <f t="shared" si="20"/>
        <v>0</v>
      </c>
      <c r="K177" s="161"/>
      <c r="L177" s="162"/>
      <c r="M177" s="163" t="s">
        <v>1</v>
      </c>
      <c r="N177" s="164" t="s">
        <v>36</v>
      </c>
      <c r="P177" s="150">
        <f t="shared" si="21"/>
        <v>0</v>
      </c>
      <c r="Q177" s="150">
        <v>0.44</v>
      </c>
      <c r="R177" s="150">
        <f t="shared" si="22"/>
        <v>0.44968000000000002</v>
      </c>
      <c r="S177" s="150">
        <v>0</v>
      </c>
      <c r="T177" s="151">
        <f t="shared" si="23"/>
        <v>0</v>
      </c>
      <c r="AR177" s="152" t="s">
        <v>318</v>
      </c>
      <c r="AT177" s="152" t="s">
        <v>220</v>
      </c>
      <c r="AU177" s="152" t="s">
        <v>83</v>
      </c>
      <c r="AY177" s="13" t="s">
        <v>185</v>
      </c>
      <c r="BE177" s="153">
        <f t="shared" si="24"/>
        <v>0</v>
      </c>
      <c r="BF177" s="153">
        <f t="shared" si="25"/>
        <v>0</v>
      </c>
      <c r="BG177" s="153">
        <f t="shared" si="26"/>
        <v>0</v>
      </c>
      <c r="BH177" s="153">
        <f t="shared" si="27"/>
        <v>0</v>
      </c>
      <c r="BI177" s="153">
        <f t="shared" si="28"/>
        <v>0</v>
      </c>
      <c r="BJ177" s="13" t="s">
        <v>83</v>
      </c>
      <c r="BK177" s="153">
        <f t="shared" si="29"/>
        <v>0</v>
      </c>
      <c r="BL177" s="13" t="s">
        <v>252</v>
      </c>
      <c r="BM177" s="152" t="s">
        <v>2266</v>
      </c>
    </row>
    <row r="178" spans="2:65" s="1" customFormat="1" ht="24.25" customHeight="1">
      <c r="B178" s="139"/>
      <c r="C178" s="140" t="s">
        <v>427</v>
      </c>
      <c r="D178" s="140" t="s">
        <v>187</v>
      </c>
      <c r="E178" s="141" t="s">
        <v>2267</v>
      </c>
      <c r="F178" s="142" t="s">
        <v>2268</v>
      </c>
      <c r="G178" s="143" t="s">
        <v>198</v>
      </c>
      <c r="H178" s="144">
        <v>1.9339999999999999</v>
      </c>
      <c r="I178" s="145"/>
      <c r="J178" s="146">
        <f t="shared" si="20"/>
        <v>0</v>
      </c>
      <c r="K178" s="147"/>
      <c r="L178" s="28"/>
      <c r="M178" s="148" t="s">
        <v>1</v>
      </c>
      <c r="N178" s="149" t="s">
        <v>36</v>
      </c>
      <c r="P178" s="150">
        <f t="shared" si="21"/>
        <v>0</v>
      </c>
      <c r="Q178" s="150">
        <v>2.5780000000000001E-2</v>
      </c>
      <c r="R178" s="150">
        <f t="shared" si="22"/>
        <v>4.9858520000000003E-2</v>
      </c>
      <c r="S178" s="150">
        <v>0</v>
      </c>
      <c r="T178" s="151">
        <f t="shared" si="23"/>
        <v>0</v>
      </c>
      <c r="AR178" s="152" t="s">
        <v>252</v>
      </c>
      <c r="AT178" s="152" t="s">
        <v>187</v>
      </c>
      <c r="AU178" s="152" t="s">
        <v>83</v>
      </c>
      <c r="AY178" s="13" t="s">
        <v>185</v>
      </c>
      <c r="BE178" s="153">
        <f t="shared" si="24"/>
        <v>0</v>
      </c>
      <c r="BF178" s="153">
        <f t="shared" si="25"/>
        <v>0</v>
      </c>
      <c r="BG178" s="153">
        <f t="shared" si="26"/>
        <v>0</v>
      </c>
      <c r="BH178" s="153">
        <f t="shared" si="27"/>
        <v>0</v>
      </c>
      <c r="BI178" s="153">
        <f t="shared" si="28"/>
        <v>0</v>
      </c>
      <c r="BJ178" s="13" t="s">
        <v>83</v>
      </c>
      <c r="BK178" s="153">
        <f t="shared" si="29"/>
        <v>0</v>
      </c>
      <c r="BL178" s="13" t="s">
        <v>252</v>
      </c>
      <c r="BM178" s="152" t="s">
        <v>2269</v>
      </c>
    </row>
    <row r="179" spans="2:65" s="1" customFormat="1" ht="24.25" customHeight="1">
      <c r="B179" s="139"/>
      <c r="C179" s="140" t="s">
        <v>306</v>
      </c>
      <c r="D179" s="140" t="s">
        <v>187</v>
      </c>
      <c r="E179" s="141" t="s">
        <v>2147</v>
      </c>
      <c r="F179" s="142" t="s">
        <v>2270</v>
      </c>
      <c r="G179" s="143" t="s">
        <v>190</v>
      </c>
      <c r="H179" s="144">
        <v>55.335000000000001</v>
      </c>
      <c r="I179" s="145"/>
      <c r="J179" s="146">
        <f t="shared" si="20"/>
        <v>0</v>
      </c>
      <c r="K179" s="147"/>
      <c r="L179" s="28"/>
      <c r="M179" s="148" t="s">
        <v>1</v>
      </c>
      <c r="N179" s="149" t="s">
        <v>36</v>
      </c>
      <c r="P179" s="150">
        <f t="shared" si="21"/>
        <v>0</v>
      </c>
      <c r="Q179" s="150">
        <v>0</v>
      </c>
      <c r="R179" s="150">
        <f t="shared" si="22"/>
        <v>0</v>
      </c>
      <c r="S179" s="150">
        <v>0</v>
      </c>
      <c r="T179" s="151">
        <f t="shared" si="23"/>
        <v>0</v>
      </c>
      <c r="AR179" s="152" t="s">
        <v>252</v>
      </c>
      <c r="AT179" s="152" t="s">
        <v>187</v>
      </c>
      <c r="AU179" s="152" t="s">
        <v>83</v>
      </c>
      <c r="AY179" s="13" t="s">
        <v>185</v>
      </c>
      <c r="BE179" s="153">
        <f t="shared" si="24"/>
        <v>0</v>
      </c>
      <c r="BF179" s="153">
        <f t="shared" si="25"/>
        <v>0</v>
      </c>
      <c r="BG179" s="153">
        <f t="shared" si="26"/>
        <v>0</v>
      </c>
      <c r="BH179" s="153">
        <f t="shared" si="27"/>
        <v>0</v>
      </c>
      <c r="BI179" s="153">
        <f t="shared" si="28"/>
        <v>0</v>
      </c>
      <c r="BJ179" s="13" t="s">
        <v>83</v>
      </c>
      <c r="BK179" s="153">
        <f t="shared" si="29"/>
        <v>0</v>
      </c>
      <c r="BL179" s="13" t="s">
        <v>252</v>
      </c>
      <c r="BM179" s="152" t="s">
        <v>2271</v>
      </c>
    </row>
    <row r="180" spans="2:65" s="1" customFormat="1" ht="24.25" customHeight="1">
      <c r="B180" s="139"/>
      <c r="C180" s="154" t="s">
        <v>310</v>
      </c>
      <c r="D180" s="154" t="s">
        <v>220</v>
      </c>
      <c r="E180" s="155" t="s">
        <v>2150</v>
      </c>
      <c r="F180" s="156" t="s">
        <v>2151</v>
      </c>
      <c r="G180" s="157" t="s">
        <v>198</v>
      </c>
      <c r="H180" s="158">
        <v>0.57199999999999995</v>
      </c>
      <c r="I180" s="159"/>
      <c r="J180" s="160">
        <f t="shared" si="20"/>
        <v>0</v>
      </c>
      <c r="K180" s="161"/>
      <c r="L180" s="162"/>
      <c r="M180" s="163" t="s">
        <v>1</v>
      </c>
      <c r="N180" s="164" t="s">
        <v>36</v>
      </c>
      <c r="P180" s="150">
        <f t="shared" si="21"/>
        <v>0</v>
      </c>
      <c r="Q180" s="150">
        <v>0</v>
      </c>
      <c r="R180" s="150">
        <f t="shared" si="22"/>
        <v>0</v>
      </c>
      <c r="S180" s="150">
        <v>0</v>
      </c>
      <c r="T180" s="151">
        <f t="shared" si="23"/>
        <v>0</v>
      </c>
      <c r="AR180" s="152" t="s">
        <v>318</v>
      </c>
      <c r="AT180" s="152" t="s">
        <v>220</v>
      </c>
      <c r="AU180" s="152" t="s">
        <v>83</v>
      </c>
      <c r="AY180" s="13" t="s">
        <v>185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3" t="s">
        <v>83</v>
      </c>
      <c r="BK180" s="153">
        <f t="shared" si="29"/>
        <v>0</v>
      </c>
      <c r="BL180" s="13" t="s">
        <v>252</v>
      </c>
      <c r="BM180" s="152" t="s">
        <v>2272</v>
      </c>
    </row>
    <row r="181" spans="2:65" s="1" customFormat="1" ht="44.25" customHeight="1">
      <c r="B181" s="139"/>
      <c r="C181" s="140" t="s">
        <v>314</v>
      </c>
      <c r="D181" s="140" t="s">
        <v>187</v>
      </c>
      <c r="E181" s="141" t="s">
        <v>2153</v>
      </c>
      <c r="F181" s="142" t="s">
        <v>2154</v>
      </c>
      <c r="G181" s="143" t="s">
        <v>198</v>
      </c>
      <c r="H181" s="144">
        <v>0.32200000000000001</v>
      </c>
      <c r="I181" s="145"/>
      <c r="J181" s="146">
        <f t="shared" si="20"/>
        <v>0</v>
      </c>
      <c r="K181" s="147"/>
      <c r="L181" s="28"/>
      <c r="M181" s="148" t="s">
        <v>1</v>
      </c>
      <c r="N181" s="149" t="s">
        <v>36</v>
      </c>
      <c r="P181" s="150">
        <f t="shared" si="21"/>
        <v>0</v>
      </c>
      <c r="Q181" s="150">
        <v>0</v>
      </c>
      <c r="R181" s="150">
        <f t="shared" si="22"/>
        <v>0</v>
      </c>
      <c r="S181" s="150">
        <v>0</v>
      </c>
      <c r="T181" s="151">
        <f t="shared" si="23"/>
        <v>0</v>
      </c>
      <c r="AR181" s="152" t="s">
        <v>252</v>
      </c>
      <c r="AT181" s="152" t="s">
        <v>187</v>
      </c>
      <c r="AU181" s="152" t="s">
        <v>83</v>
      </c>
      <c r="AY181" s="13" t="s">
        <v>185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3" t="s">
        <v>83</v>
      </c>
      <c r="BK181" s="153">
        <f t="shared" si="29"/>
        <v>0</v>
      </c>
      <c r="BL181" s="13" t="s">
        <v>252</v>
      </c>
      <c r="BM181" s="152" t="s">
        <v>2273</v>
      </c>
    </row>
    <row r="182" spans="2:65" s="1" customFormat="1" ht="33" customHeight="1">
      <c r="B182" s="139"/>
      <c r="C182" s="140" t="s">
        <v>432</v>
      </c>
      <c r="D182" s="140" t="s">
        <v>187</v>
      </c>
      <c r="E182" s="141" t="s">
        <v>2274</v>
      </c>
      <c r="F182" s="142" t="s">
        <v>2275</v>
      </c>
      <c r="G182" s="143" t="s">
        <v>255</v>
      </c>
      <c r="H182" s="144">
        <v>5</v>
      </c>
      <c r="I182" s="145"/>
      <c r="J182" s="146">
        <f t="shared" si="20"/>
        <v>0</v>
      </c>
      <c r="K182" s="147"/>
      <c r="L182" s="28"/>
      <c r="M182" s="148" t="s">
        <v>1</v>
      </c>
      <c r="N182" s="149" t="s">
        <v>36</v>
      </c>
      <c r="P182" s="150">
        <f t="shared" si="21"/>
        <v>0</v>
      </c>
      <c r="Q182" s="150">
        <v>2.1000000000000001E-4</v>
      </c>
      <c r="R182" s="150">
        <f t="shared" si="22"/>
        <v>1.0500000000000002E-3</v>
      </c>
      <c r="S182" s="150">
        <v>0</v>
      </c>
      <c r="T182" s="151">
        <f t="shared" si="23"/>
        <v>0</v>
      </c>
      <c r="AR182" s="152" t="s">
        <v>252</v>
      </c>
      <c r="AT182" s="152" t="s">
        <v>187</v>
      </c>
      <c r="AU182" s="152" t="s">
        <v>83</v>
      </c>
      <c r="AY182" s="13" t="s">
        <v>185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3" t="s">
        <v>83</v>
      </c>
      <c r="BK182" s="153">
        <f t="shared" si="29"/>
        <v>0</v>
      </c>
      <c r="BL182" s="13" t="s">
        <v>252</v>
      </c>
      <c r="BM182" s="152" t="s">
        <v>2276</v>
      </c>
    </row>
    <row r="183" spans="2:65" s="1" customFormat="1" ht="16.5" customHeight="1">
      <c r="B183" s="139"/>
      <c r="C183" s="154" t="s">
        <v>436</v>
      </c>
      <c r="D183" s="154" t="s">
        <v>220</v>
      </c>
      <c r="E183" s="155" t="s">
        <v>2277</v>
      </c>
      <c r="F183" s="156" t="s">
        <v>2278</v>
      </c>
      <c r="G183" s="157" t="s">
        <v>1</v>
      </c>
      <c r="H183" s="158">
        <v>5</v>
      </c>
      <c r="I183" s="159"/>
      <c r="J183" s="160">
        <f t="shared" si="20"/>
        <v>0</v>
      </c>
      <c r="K183" s="161"/>
      <c r="L183" s="162"/>
      <c r="M183" s="163" t="s">
        <v>1</v>
      </c>
      <c r="N183" s="164" t="s">
        <v>36</v>
      </c>
      <c r="P183" s="150">
        <f t="shared" si="21"/>
        <v>0</v>
      </c>
      <c r="Q183" s="150">
        <v>0</v>
      </c>
      <c r="R183" s="150">
        <f t="shared" si="22"/>
        <v>0</v>
      </c>
      <c r="S183" s="150">
        <v>0</v>
      </c>
      <c r="T183" s="151">
        <f t="shared" si="23"/>
        <v>0</v>
      </c>
      <c r="AR183" s="152" t="s">
        <v>318</v>
      </c>
      <c r="AT183" s="152" t="s">
        <v>220</v>
      </c>
      <c r="AU183" s="152" t="s">
        <v>83</v>
      </c>
      <c r="AY183" s="13" t="s">
        <v>185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3" t="s">
        <v>83</v>
      </c>
      <c r="BK183" s="153">
        <f t="shared" si="29"/>
        <v>0</v>
      </c>
      <c r="BL183" s="13" t="s">
        <v>252</v>
      </c>
      <c r="BM183" s="152" t="s">
        <v>2279</v>
      </c>
    </row>
    <row r="184" spans="2:65" s="1" customFormat="1" ht="24.25" customHeight="1">
      <c r="B184" s="139"/>
      <c r="C184" s="140" t="s">
        <v>318</v>
      </c>
      <c r="D184" s="140" t="s">
        <v>187</v>
      </c>
      <c r="E184" s="141" t="s">
        <v>2156</v>
      </c>
      <c r="F184" s="142" t="s">
        <v>2157</v>
      </c>
      <c r="G184" s="143" t="s">
        <v>586</v>
      </c>
      <c r="H184" s="165"/>
      <c r="I184" s="145"/>
      <c r="J184" s="146">
        <f t="shared" si="20"/>
        <v>0</v>
      </c>
      <c r="K184" s="147"/>
      <c r="L184" s="28"/>
      <c r="M184" s="148" t="s">
        <v>1</v>
      </c>
      <c r="N184" s="149" t="s">
        <v>36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252</v>
      </c>
      <c r="AT184" s="152" t="s">
        <v>187</v>
      </c>
      <c r="AU184" s="152" t="s">
        <v>83</v>
      </c>
      <c r="AY184" s="13" t="s">
        <v>185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3" t="s">
        <v>83</v>
      </c>
      <c r="BK184" s="153">
        <f t="shared" si="29"/>
        <v>0</v>
      </c>
      <c r="BL184" s="13" t="s">
        <v>252</v>
      </c>
      <c r="BM184" s="152" t="s">
        <v>2280</v>
      </c>
    </row>
    <row r="185" spans="2:65" s="11" customFormat="1" ht="23" customHeight="1">
      <c r="B185" s="127"/>
      <c r="D185" s="128" t="s">
        <v>69</v>
      </c>
      <c r="E185" s="137" t="s">
        <v>634</v>
      </c>
      <c r="F185" s="137" t="s">
        <v>635</v>
      </c>
      <c r="I185" s="130"/>
      <c r="J185" s="138">
        <f>BK185</f>
        <v>0</v>
      </c>
      <c r="L185" s="127"/>
      <c r="M185" s="132"/>
      <c r="P185" s="133">
        <f>SUM(P186:P187)</f>
        <v>0</v>
      </c>
      <c r="R185" s="133">
        <f>SUM(R186:R187)</f>
        <v>0</v>
      </c>
      <c r="T185" s="134">
        <f>SUM(T186:T187)</f>
        <v>0</v>
      </c>
      <c r="AR185" s="128" t="s">
        <v>83</v>
      </c>
      <c r="AT185" s="135" t="s">
        <v>69</v>
      </c>
      <c r="AU185" s="135" t="s">
        <v>77</v>
      </c>
      <c r="AY185" s="128" t="s">
        <v>185</v>
      </c>
      <c r="BK185" s="136">
        <f>SUM(BK186:BK187)</f>
        <v>0</v>
      </c>
    </row>
    <row r="186" spans="2:65" s="1" customFormat="1" ht="33" customHeight="1">
      <c r="B186" s="139"/>
      <c r="C186" s="140" t="s">
        <v>338</v>
      </c>
      <c r="D186" s="140" t="s">
        <v>187</v>
      </c>
      <c r="E186" s="141" t="s">
        <v>2159</v>
      </c>
      <c r="F186" s="142" t="s">
        <v>2281</v>
      </c>
      <c r="G186" s="143" t="s">
        <v>190</v>
      </c>
      <c r="H186" s="144">
        <v>55.335000000000001</v>
      </c>
      <c r="I186" s="145"/>
      <c r="J186" s="146">
        <f>ROUND(I186*H186,2)</f>
        <v>0</v>
      </c>
      <c r="K186" s="147"/>
      <c r="L186" s="28"/>
      <c r="M186" s="148" t="s">
        <v>1</v>
      </c>
      <c r="N186" s="149" t="s">
        <v>36</v>
      </c>
      <c r="P186" s="150">
        <f>O186*H186</f>
        <v>0</v>
      </c>
      <c r="Q186" s="150">
        <v>0</v>
      </c>
      <c r="R186" s="150">
        <f>Q186*H186</f>
        <v>0</v>
      </c>
      <c r="S186" s="150">
        <v>0</v>
      </c>
      <c r="T186" s="151">
        <f>S186*H186</f>
        <v>0</v>
      </c>
      <c r="AR186" s="152" t="s">
        <v>252</v>
      </c>
      <c r="AT186" s="152" t="s">
        <v>187</v>
      </c>
      <c r="AU186" s="152" t="s">
        <v>83</v>
      </c>
      <c r="AY186" s="13" t="s">
        <v>185</v>
      </c>
      <c r="BE186" s="153">
        <f>IF(N186="základná",J186,0)</f>
        <v>0</v>
      </c>
      <c r="BF186" s="153">
        <f>IF(N186="znížená",J186,0)</f>
        <v>0</v>
      </c>
      <c r="BG186" s="153">
        <f>IF(N186="zákl. prenesená",J186,0)</f>
        <v>0</v>
      </c>
      <c r="BH186" s="153">
        <f>IF(N186="zníž. prenesená",J186,0)</f>
        <v>0</v>
      </c>
      <c r="BI186" s="153">
        <f>IF(N186="nulová",J186,0)</f>
        <v>0</v>
      </c>
      <c r="BJ186" s="13" t="s">
        <v>83</v>
      </c>
      <c r="BK186" s="153">
        <f>ROUND(I186*H186,2)</f>
        <v>0</v>
      </c>
      <c r="BL186" s="13" t="s">
        <v>252</v>
      </c>
      <c r="BM186" s="152" t="s">
        <v>2282</v>
      </c>
    </row>
    <row r="187" spans="2:65" s="1" customFormat="1" ht="24.25" customHeight="1">
      <c r="B187" s="139"/>
      <c r="C187" s="140" t="s">
        <v>342</v>
      </c>
      <c r="D187" s="140" t="s">
        <v>187</v>
      </c>
      <c r="E187" s="141" t="s">
        <v>665</v>
      </c>
      <c r="F187" s="142" t="s">
        <v>666</v>
      </c>
      <c r="G187" s="143" t="s">
        <v>586</v>
      </c>
      <c r="H187" s="165"/>
      <c r="I187" s="145"/>
      <c r="J187" s="146">
        <f>ROUND(I187*H187,2)</f>
        <v>0</v>
      </c>
      <c r="K187" s="147"/>
      <c r="L187" s="28"/>
      <c r="M187" s="148" t="s">
        <v>1</v>
      </c>
      <c r="N187" s="149" t="s">
        <v>36</v>
      </c>
      <c r="P187" s="150">
        <f>O187*H187</f>
        <v>0</v>
      </c>
      <c r="Q187" s="150">
        <v>0</v>
      </c>
      <c r="R187" s="150">
        <f>Q187*H187</f>
        <v>0</v>
      </c>
      <c r="S187" s="150">
        <v>0</v>
      </c>
      <c r="T187" s="151">
        <f>S187*H187</f>
        <v>0</v>
      </c>
      <c r="AR187" s="152" t="s">
        <v>252</v>
      </c>
      <c r="AT187" s="152" t="s">
        <v>187</v>
      </c>
      <c r="AU187" s="152" t="s">
        <v>83</v>
      </c>
      <c r="AY187" s="13" t="s">
        <v>185</v>
      </c>
      <c r="BE187" s="153">
        <f>IF(N187="základná",J187,0)</f>
        <v>0</v>
      </c>
      <c r="BF187" s="153">
        <f>IF(N187="znížená",J187,0)</f>
        <v>0</v>
      </c>
      <c r="BG187" s="153">
        <f>IF(N187="zákl. prenesená",J187,0)</f>
        <v>0</v>
      </c>
      <c r="BH187" s="153">
        <f>IF(N187="zníž. prenesená",J187,0)</f>
        <v>0</v>
      </c>
      <c r="BI187" s="153">
        <f>IF(N187="nulová",J187,0)</f>
        <v>0</v>
      </c>
      <c r="BJ187" s="13" t="s">
        <v>83</v>
      </c>
      <c r="BK187" s="153">
        <f>ROUND(I187*H187,2)</f>
        <v>0</v>
      </c>
      <c r="BL187" s="13" t="s">
        <v>252</v>
      </c>
      <c r="BM187" s="152" t="s">
        <v>2283</v>
      </c>
    </row>
    <row r="188" spans="2:65" s="11" customFormat="1" ht="23" customHeight="1">
      <c r="B188" s="127"/>
      <c r="D188" s="128" t="s">
        <v>69</v>
      </c>
      <c r="E188" s="137" t="s">
        <v>668</v>
      </c>
      <c r="F188" s="137" t="s">
        <v>669</v>
      </c>
      <c r="I188" s="130"/>
      <c r="J188" s="138">
        <f>BK188</f>
        <v>0</v>
      </c>
      <c r="L188" s="127"/>
      <c r="M188" s="132"/>
      <c r="P188" s="133">
        <f>SUM(P189:P190)</f>
        <v>0</v>
      </c>
      <c r="R188" s="133">
        <f>SUM(R189:R190)</f>
        <v>0</v>
      </c>
      <c r="T188" s="134">
        <f>SUM(T189:T190)</f>
        <v>0</v>
      </c>
      <c r="AR188" s="128" t="s">
        <v>83</v>
      </c>
      <c r="AT188" s="135" t="s">
        <v>69</v>
      </c>
      <c r="AU188" s="135" t="s">
        <v>77</v>
      </c>
      <c r="AY188" s="128" t="s">
        <v>185</v>
      </c>
      <c r="BK188" s="136">
        <f>SUM(BK189:BK190)</f>
        <v>0</v>
      </c>
    </row>
    <row r="189" spans="2:65" s="1" customFormat="1" ht="38" customHeight="1">
      <c r="B189" s="139"/>
      <c r="C189" s="140" t="s">
        <v>346</v>
      </c>
      <c r="D189" s="140" t="s">
        <v>187</v>
      </c>
      <c r="E189" s="141" t="s">
        <v>2284</v>
      </c>
      <c r="F189" s="142" t="s">
        <v>2285</v>
      </c>
      <c r="G189" s="143" t="s">
        <v>190</v>
      </c>
      <c r="H189" s="144">
        <v>55.335000000000001</v>
      </c>
      <c r="I189" s="145"/>
      <c r="J189" s="146">
        <f>ROUND(I189*H189,2)</f>
        <v>0</v>
      </c>
      <c r="K189" s="147"/>
      <c r="L189" s="28"/>
      <c r="M189" s="148" t="s">
        <v>1</v>
      </c>
      <c r="N189" s="149" t="s">
        <v>36</v>
      </c>
      <c r="P189" s="150">
        <f>O189*H189</f>
        <v>0</v>
      </c>
      <c r="Q189" s="150">
        <v>0</v>
      </c>
      <c r="R189" s="150">
        <f>Q189*H189</f>
        <v>0</v>
      </c>
      <c r="S189" s="150">
        <v>0</v>
      </c>
      <c r="T189" s="151">
        <f>S189*H189</f>
        <v>0</v>
      </c>
      <c r="AR189" s="152" t="s">
        <v>252</v>
      </c>
      <c r="AT189" s="152" t="s">
        <v>187</v>
      </c>
      <c r="AU189" s="152" t="s">
        <v>83</v>
      </c>
      <c r="AY189" s="13" t="s">
        <v>185</v>
      </c>
      <c r="BE189" s="153">
        <f>IF(N189="základná",J189,0)</f>
        <v>0</v>
      </c>
      <c r="BF189" s="153">
        <f>IF(N189="znížená",J189,0)</f>
        <v>0</v>
      </c>
      <c r="BG189" s="153">
        <f>IF(N189="zákl. prenesená",J189,0)</f>
        <v>0</v>
      </c>
      <c r="BH189" s="153">
        <f>IF(N189="zníž. prenesená",J189,0)</f>
        <v>0</v>
      </c>
      <c r="BI189" s="153">
        <f>IF(N189="nulová",J189,0)</f>
        <v>0</v>
      </c>
      <c r="BJ189" s="13" t="s">
        <v>83</v>
      </c>
      <c r="BK189" s="153">
        <f>ROUND(I189*H189,2)</f>
        <v>0</v>
      </c>
      <c r="BL189" s="13" t="s">
        <v>252</v>
      </c>
      <c r="BM189" s="152" t="s">
        <v>2286</v>
      </c>
    </row>
    <row r="190" spans="2:65" s="1" customFormat="1" ht="24.25" customHeight="1">
      <c r="B190" s="139"/>
      <c r="C190" s="140" t="s">
        <v>350</v>
      </c>
      <c r="D190" s="140" t="s">
        <v>187</v>
      </c>
      <c r="E190" s="141" t="s">
        <v>703</v>
      </c>
      <c r="F190" s="142" t="s">
        <v>704</v>
      </c>
      <c r="G190" s="143" t="s">
        <v>586</v>
      </c>
      <c r="H190" s="165"/>
      <c r="I190" s="145"/>
      <c r="J190" s="146">
        <f>ROUND(I190*H190,2)</f>
        <v>0</v>
      </c>
      <c r="K190" s="147"/>
      <c r="L190" s="28"/>
      <c r="M190" s="148" t="s">
        <v>1</v>
      </c>
      <c r="N190" s="149" t="s">
        <v>36</v>
      </c>
      <c r="P190" s="150">
        <f>O190*H190</f>
        <v>0</v>
      </c>
      <c r="Q190" s="150">
        <v>0</v>
      </c>
      <c r="R190" s="150">
        <f>Q190*H190</f>
        <v>0</v>
      </c>
      <c r="S190" s="150">
        <v>0</v>
      </c>
      <c r="T190" s="151">
        <f>S190*H190</f>
        <v>0</v>
      </c>
      <c r="AR190" s="152" t="s">
        <v>252</v>
      </c>
      <c r="AT190" s="152" t="s">
        <v>187</v>
      </c>
      <c r="AU190" s="152" t="s">
        <v>83</v>
      </c>
      <c r="AY190" s="13" t="s">
        <v>185</v>
      </c>
      <c r="BE190" s="153">
        <f>IF(N190="základná",J190,0)</f>
        <v>0</v>
      </c>
      <c r="BF190" s="153">
        <f>IF(N190="znížená",J190,0)</f>
        <v>0</v>
      </c>
      <c r="BG190" s="153">
        <f>IF(N190="zákl. prenesená",J190,0)</f>
        <v>0</v>
      </c>
      <c r="BH190" s="153">
        <f>IF(N190="zníž. prenesená",J190,0)</f>
        <v>0</v>
      </c>
      <c r="BI190" s="153">
        <f>IF(N190="nulová",J190,0)</f>
        <v>0</v>
      </c>
      <c r="BJ190" s="13" t="s">
        <v>83</v>
      </c>
      <c r="BK190" s="153">
        <f>ROUND(I190*H190,2)</f>
        <v>0</v>
      </c>
      <c r="BL190" s="13" t="s">
        <v>252</v>
      </c>
      <c r="BM190" s="152" t="s">
        <v>2287</v>
      </c>
    </row>
    <row r="191" spans="2:65" s="11" customFormat="1" ht="23" customHeight="1">
      <c r="B191" s="127"/>
      <c r="D191" s="128" t="s">
        <v>69</v>
      </c>
      <c r="E191" s="137" t="s">
        <v>706</v>
      </c>
      <c r="F191" s="137" t="s">
        <v>707</v>
      </c>
      <c r="I191" s="130"/>
      <c r="J191" s="138">
        <f>BK191</f>
        <v>0</v>
      </c>
      <c r="L191" s="127"/>
      <c r="M191" s="132"/>
      <c r="P191" s="133">
        <f>SUM(P192:P194)</f>
        <v>0</v>
      </c>
      <c r="R191" s="133">
        <f>SUM(R192:R194)</f>
        <v>0</v>
      </c>
      <c r="T191" s="134">
        <f>SUM(T192:T194)</f>
        <v>0</v>
      </c>
      <c r="AR191" s="128" t="s">
        <v>83</v>
      </c>
      <c r="AT191" s="135" t="s">
        <v>69</v>
      </c>
      <c r="AU191" s="135" t="s">
        <v>77</v>
      </c>
      <c r="AY191" s="128" t="s">
        <v>185</v>
      </c>
      <c r="BK191" s="136">
        <f>SUM(BK192:BK194)</f>
        <v>0</v>
      </c>
    </row>
    <row r="192" spans="2:65" s="1" customFormat="1" ht="16.5" customHeight="1">
      <c r="B192" s="139"/>
      <c r="C192" s="140" t="s">
        <v>354</v>
      </c>
      <c r="D192" s="140" t="s">
        <v>187</v>
      </c>
      <c r="E192" s="141" t="s">
        <v>2288</v>
      </c>
      <c r="F192" s="142" t="s">
        <v>2289</v>
      </c>
      <c r="G192" s="143" t="s">
        <v>255</v>
      </c>
      <c r="H192" s="144">
        <v>4</v>
      </c>
      <c r="I192" s="145"/>
      <c r="J192" s="146">
        <f>ROUND(I192*H192,2)</f>
        <v>0</v>
      </c>
      <c r="K192" s="147"/>
      <c r="L192" s="28"/>
      <c r="M192" s="148" t="s">
        <v>1</v>
      </c>
      <c r="N192" s="149" t="s">
        <v>36</v>
      </c>
      <c r="P192" s="150">
        <f>O192*H192</f>
        <v>0</v>
      </c>
      <c r="Q192" s="150">
        <v>0</v>
      </c>
      <c r="R192" s="150">
        <f>Q192*H192</f>
        <v>0</v>
      </c>
      <c r="S192" s="150">
        <v>0</v>
      </c>
      <c r="T192" s="151">
        <f>S192*H192</f>
        <v>0</v>
      </c>
      <c r="AR192" s="152" t="s">
        <v>252</v>
      </c>
      <c r="AT192" s="152" t="s">
        <v>187</v>
      </c>
      <c r="AU192" s="152" t="s">
        <v>83</v>
      </c>
      <c r="AY192" s="13" t="s">
        <v>185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3" t="s">
        <v>83</v>
      </c>
      <c r="BK192" s="153">
        <f>ROUND(I192*H192,2)</f>
        <v>0</v>
      </c>
      <c r="BL192" s="13" t="s">
        <v>252</v>
      </c>
      <c r="BM192" s="152" t="s">
        <v>2290</v>
      </c>
    </row>
    <row r="193" spans="2:65" s="1" customFormat="1" ht="16.5" customHeight="1">
      <c r="B193" s="139"/>
      <c r="C193" s="140" t="s">
        <v>358</v>
      </c>
      <c r="D193" s="140" t="s">
        <v>187</v>
      </c>
      <c r="E193" s="141" t="s">
        <v>2291</v>
      </c>
      <c r="F193" s="142" t="s">
        <v>2292</v>
      </c>
      <c r="G193" s="143" t="s">
        <v>1553</v>
      </c>
      <c r="H193" s="144">
        <v>2</v>
      </c>
      <c r="I193" s="145"/>
      <c r="J193" s="146">
        <f>ROUND(I193*H193,2)</f>
        <v>0</v>
      </c>
      <c r="K193" s="147"/>
      <c r="L193" s="28"/>
      <c r="M193" s="148" t="s">
        <v>1</v>
      </c>
      <c r="N193" s="149" t="s">
        <v>36</v>
      </c>
      <c r="P193" s="150">
        <f>O193*H193</f>
        <v>0</v>
      </c>
      <c r="Q193" s="150">
        <v>0</v>
      </c>
      <c r="R193" s="150">
        <f>Q193*H193</f>
        <v>0</v>
      </c>
      <c r="S193" s="150">
        <v>0</v>
      </c>
      <c r="T193" s="151">
        <f>S193*H193</f>
        <v>0</v>
      </c>
      <c r="AR193" s="152" t="s">
        <v>252</v>
      </c>
      <c r="AT193" s="152" t="s">
        <v>187</v>
      </c>
      <c r="AU193" s="152" t="s">
        <v>83</v>
      </c>
      <c r="AY193" s="13" t="s">
        <v>185</v>
      </c>
      <c r="BE193" s="153">
        <f>IF(N193="základná",J193,0)</f>
        <v>0</v>
      </c>
      <c r="BF193" s="153">
        <f>IF(N193="znížená",J193,0)</f>
        <v>0</v>
      </c>
      <c r="BG193" s="153">
        <f>IF(N193="zákl. prenesená",J193,0)</f>
        <v>0</v>
      </c>
      <c r="BH193" s="153">
        <f>IF(N193="zníž. prenesená",J193,0)</f>
        <v>0</v>
      </c>
      <c r="BI193" s="153">
        <f>IF(N193="nulová",J193,0)</f>
        <v>0</v>
      </c>
      <c r="BJ193" s="13" t="s">
        <v>83</v>
      </c>
      <c r="BK193" s="153">
        <f>ROUND(I193*H193,2)</f>
        <v>0</v>
      </c>
      <c r="BL193" s="13" t="s">
        <v>252</v>
      </c>
      <c r="BM193" s="152" t="s">
        <v>2293</v>
      </c>
    </row>
    <row r="194" spans="2:65" s="1" customFormat="1" ht="24.25" customHeight="1">
      <c r="B194" s="139"/>
      <c r="C194" s="140" t="s">
        <v>374</v>
      </c>
      <c r="D194" s="140" t="s">
        <v>187</v>
      </c>
      <c r="E194" s="141" t="s">
        <v>713</v>
      </c>
      <c r="F194" s="142" t="s">
        <v>714</v>
      </c>
      <c r="G194" s="143" t="s">
        <v>586</v>
      </c>
      <c r="H194" s="165"/>
      <c r="I194" s="145"/>
      <c r="J194" s="146">
        <f>ROUND(I194*H194,2)</f>
        <v>0</v>
      </c>
      <c r="K194" s="147"/>
      <c r="L194" s="28"/>
      <c r="M194" s="148" t="s">
        <v>1</v>
      </c>
      <c r="N194" s="149" t="s">
        <v>36</v>
      </c>
      <c r="P194" s="150">
        <f>O194*H194</f>
        <v>0</v>
      </c>
      <c r="Q194" s="150">
        <v>0</v>
      </c>
      <c r="R194" s="150">
        <f>Q194*H194</f>
        <v>0</v>
      </c>
      <c r="S194" s="150">
        <v>0</v>
      </c>
      <c r="T194" s="151">
        <f>S194*H194</f>
        <v>0</v>
      </c>
      <c r="AR194" s="152" t="s">
        <v>252</v>
      </c>
      <c r="AT194" s="152" t="s">
        <v>187</v>
      </c>
      <c r="AU194" s="152" t="s">
        <v>83</v>
      </c>
      <c r="AY194" s="13" t="s">
        <v>185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3" t="s">
        <v>83</v>
      </c>
      <c r="BK194" s="153">
        <f>ROUND(I194*H194,2)</f>
        <v>0</v>
      </c>
      <c r="BL194" s="13" t="s">
        <v>252</v>
      </c>
      <c r="BM194" s="152" t="s">
        <v>2294</v>
      </c>
    </row>
    <row r="195" spans="2:65" s="11" customFormat="1" ht="23" customHeight="1">
      <c r="B195" s="127"/>
      <c r="D195" s="128" t="s">
        <v>69</v>
      </c>
      <c r="E195" s="137" t="s">
        <v>1002</v>
      </c>
      <c r="F195" s="137" t="s">
        <v>1003</v>
      </c>
      <c r="I195" s="130"/>
      <c r="J195" s="138">
        <f>BK195</f>
        <v>0</v>
      </c>
      <c r="L195" s="127"/>
      <c r="M195" s="132"/>
      <c r="P195" s="133">
        <f>SUM(P196:P197)</f>
        <v>0</v>
      </c>
      <c r="R195" s="133">
        <f>SUM(R196:R197)</f>
        <v>0</v>
      </c>
      <c r="T195" s="134">
        <f>SUM(T196:T197)</f>
        <v>0</v>
      </c>
      <c r="AR195" s="128" t="s">
        <v>83</v>
      </c>
      <c r="AT195" s="135" t="s">
        <v>69</v>
      </c>
      <c r="AU195" s="135" t="s">
        <v>77</v>
      </c>
      <c r="AY195" s="128" t="s">
        <v>185</v>
      </c>
      <c r="BK195" s="136">
        <f>SUM(BK196:BK197)</f>
        <v>0</v>
      </c>
    </row>
    <row r="196" spans="2:65" s="1" customFormat="1" ht="16.5" customHeight="1">
      <c r="B196" s="139"/>
      <c r="C196" s="140" t="s">
        <v>391</v>
      </c>
      <c r="D196" s="140" t="s">
        <v>187</v>
      </c>
      <c r="E196" s="141" t="s">
        <v>1780</v>
      </c>
      <c r="F196" s="142" t="s">
        <v>1781</v>
      </c>
      <c r="G196" s="143" t="s">
        <v>190</v>
      </c>
      <c r="H196" s="144">
        <v>55.335000000000001</v>
      </c>
      <c r="I196" s="145"/>
      <c r="J196" s="146">
        <f>ROUND(I196*H196,2)</f>
        <v>0</v>
      </c>
      <c r="K196" s="147"/>
      <c r="L196" s="28"/>
      <c r="M196" s="148" t="s">
        <v>1</v>
      </c>
      <c r="N196" s="149" t="s">
        <v>36</v>
      </c>
      <c r="P196" s="150">
        <f>O196*H196</f>
        <v>0</v>
      </c>
      <c r="Q196" s="150">
        <v>0</v>
      </c>
      <c r="R196" s="150">
        <f>Q196*H196</f>
        <v>0</v>
      </c>
      <c r="S196" s="150">
        <v>0</v>
      </c>
      <c r="T196" s="151">
        <f>S196*H196</f>
        <v>0</v>
      </c>
      <c r="AR196" s="152" t="s">
        <v>252</v>
      </c>
      <c r="AT196" s="152" t="s">
        <v>187</v>
      </c>
      <c r="AU196" s="152" t="s">
        <v>83</v>
      </c>
      <c r="AY196" s="13" t="s">
        <v>185</v>
      </c>
      <c r="BE196" s="153">
        <f>IF(N196="základná",J196,0)</f>
        <v>0</v>
      </c>
      <c r="BF196" s="153">
        <f>IF(N196="znížená",J196,0)</f>
        <v>0</v>
      </c>
      <c r="BG196" s="153">
        <f>IF(N196="zákl. prenesená",J196,0)</f>
        <v>0</v>
      </c>
      <c r="BH196" s="153">
        <f>IF(N196="zníž. prenesená",J196,0)</f>
        <v>0</v>
      </c>
      <c r="BI196" s="153">
        <f>IF(N196="nulová",J196,0)</f>
        <v>0</v>
      </c>
      <c r="BJ196" s="13" t="s">
        <v>83</v>
      </c>
      <c r="BK196" s="153">
        <f>ROUND(I196*H196,2)</f>
        <v>0</v>
      </c>
      <c r="BL196" s="13" t="s">
        <v>252</v>
      </c>
      <c r="BM196" s="152" t="s">
        <v>2295</v>
      </c>
    </row>
    <row r="197" spans="2:65" s="1" customFormat="1" ht="38" customHeight="1">
      <c r="B197" s="139"/>
      <c r="C197" s="140" t="s">
        <v>395</v>
      </c>
      <c r="D197" s="140" t="s">
        <v>187</v>
      </c>
      <c r="E197" s="141" t="s">
        <v>1783</v>
      </c>
      <c r="F197" s="142" t="s">
        <v>1784</v>
      </c>
      <c r="G197" s="143" t="s">
        <v>190</v>
      </c>
      <c r="H197" s="144">
        <v>110.67</v>
      </c>
      <c r="I197" s="145"/>
      <c r="J197" s="146">
        <f>ROUND(I197*H197,2)</f>
        <v>0</v>
      </c>
      <c r="K197" s="147"/>
      <c r="L197" s="28"/>
      <c r="M197" s="148" t="s">
        <v>1</v>
      </c>
      <c r="N197" s="149" t="s">
        <v>36</v>
      </c>
      <c r="P197" s="150">
        <f>O197*H197</f>
        <v>0</v>
      </c>
      <c r="Q197" s="150">
        <v>0</v>
      </c>
      <c r="R197" s="150">
        <f>Q197*H197</f>
        <v>0</v>
      </c>
      <c r="S197" s="150">
        <v>0</v>
      </c>
      <c r="T197" s="151">
        <f>S197*H197</f>
        <v>0</v>
      </c>
      <c r="AR197" s="152" t="s">
        <v>252</v>
      </c>
      <c r="AT197" s="152" t="s">
        <v>187</v>
      </c>
      <c r="AU197" s="152" t="s">
        <v>83</v>
      </c>
      <c r="AY197" s="13" t="s">
        <v>185</v>
      </c>
      <c r="BE197" s="153">
        <f>IF(N197="základná",J197,0)</f>
        <v>0</v>
      </c>
      <c r="BF197" s="153">
        <f>IF(N197="znížená",J197,0)</f>
        <v>0</v>
      </c>
      <c r="BG197" s="153">
        <f>IF(N197="zákl. prenesená",J197,0)</f>
        <v>0</v>
      </c>
      <c r="BH197" s="153">
        <f>IF(N197="zníž. prenesená",J197,0)</f>
        <v>0</v>
      </c>
      <c r="BI197" s="153">
        <f>IF(N197="nulová",J197,0)</f>
        <v>0</v>
      </c>
      <c r="BJ197" s="13" t="s">
        <v>83</v>
      </c>
      <c r="BK197" s="153">
        <f>ROUND(I197*H197,2)</f>
        <v>0</v>
      </c>
      <c r="BL197" s="13" t="s">
        <v>252</v>
      </c>
      <c r="BM197" s="152" t="s">
        <v>2296</v>
      </c>
    </row>
    <row r="198" spans="2:65" s="11" customFormat="1" ht="26" customHeight="1">
      <c r="B198" s="127"/>
      <c r="D198" s="128" t="s">
        <v>69</v>
      </c>
      <c r="E198" s="129" t="s">
        <v>220</v>
      </c>
      <c r="F198" s="129" t="s">
        <v>810</v>
      </c>
      <c r="I198" s="130"/>
      <c r="J198" s="131">
        <f>BK198</f>
        <v>0</v>
      </c>
      <c r="L198" s="127"/>
      <c r="M198" s="132"/>
      <c r="P198" s="133">
        <f>P199</f>
        <v>0</v>
      </c>
      <c r="R198" s="133">
        <f>R199</f>
        <v>0</v>
      </c>
      <c r="T198" s="134">
        <f>T199</f>
        <v>0</v>
      </c>
      <c r="AR198" s="128" t="s">
        <v>90</v>
      </c>
      <c r="AT198" s="135" t="s">
        <v>69</v>
      </c>
      <c r="AU198" s="135" t="s">
        <v>70</v>
      </c>
      <c r="AY198" s="128" t="s">
        <v>185</v>
      </c>
      <c r="BK198" s="136">
        <f>BK199</f>
        <v>0</v>
      </c>
    </row>
    <row r="199" spans="2:65" s="11" customFormat="1" ht="23" customHeight="1">
      <c r="B199" s="127"/>
      <c r="D199" s="128" t="s">
        <v>69</v>
      </c>
      <c r="E199" s="137" t="s">
        <v>811</v>
      </c>
      <c r="F199" s="137" t="s">
        <v>812</v>
      </c>
      <c r="I199" s="130"/>
      <c r="J199" s="138">
        <f>BK199</f>
        <v>0</v>
      </c>
      <c r="L199" s="127"/>
      <c r="M199" s="132"/>
      <c r="P199" s="133">
        <f>P200</f>
        <v>0</v>
      </c>
      <c r="R199" s="133">
        <f>R200</f>
        <v>0</v>
      </c>
      <c r="T199" s="134">
        <f>T200</f>
        <v>0</v>
      </c>
      <c r="AR199" s="128" t="s">
        <v>90</v>
      </c>
      <c r="AT199" s="135" t="s">
        <v>69</v>
      </c>
      <c r="AU199" s="135" t="s">
        <v>77</v>
      </c>
      <c r="AY199" s="128" t="s">
        <v>185</v>
      </c>
      <c r="BK199" s="136">
        <f>BK200</f>
        <v>0</v>
      </c>
    </row>
    <row r="200" spans="2:65" s="1" customFormat="1" ht="16.5" customHeight="1">
      <c r="B200" s="139"/>
      <c r="C200" s="140" t="s">
        <v>476</v>
      </c>
      <c r="D200" s="140" t="s">
        <v>187</v>
      </c>
      <c r="E200" s="141" t="s">
        <v>2297</v>
      </c>
      <c r="F200" s="142" t="s">
        <v>2298</v>
      </c>
      <c r="G200" s="143" t="s">
        <v>816</v>
      </c>
      <c r="H200" s="144">
        <v>1</v>
      </c>
      <c r="I200" s="145"/>
      <c r="J200" s="146">
        <f>ROUND(I200*H200,2)</f>
        <v>0</v>
      </c>
      <c r="K200" s="147"/>
      <c r="L200" s="28"/>
      <c r="M200" s="148" t="s">
        <v>1</v>
      </c>
      <c r="N200" s="149" t="s">
        <v>36</v>
      </c>
      <c r="P200" s="150">
        <f>O200*H200</f>
        <v>0</v>
      </c>
      <c r="Q200" s="150">
        <v>0</v>
      </c>
      <c r="R200" s="150">
        <f>Q200*H200</f>
        <v>0</v>
      </c>
      <c r="S200" s="150">
        <v>0</v>
      </c>
      <c r="T200" s="151">
        <f>S200*H200</f>
        <v>0</v>
      </c>
      <c r="AR200" s="152" t="s">
        <v>448</v>
      </c>
      <c r="AT200" s="152" t="s">
        <v>187</v>
      </c>
      <c r="AU200" s="152" t="s">
        <v>83</v>
      </c>
      <c r="AY200" s="13" t="s">
        <v>185</v>
      </c>
      <c r="BE200" s="153">
        <f>IF(N200="základná",J200,0)</f>
        <v>0</v>
      </c>
      <c r="BF200" s="153">
        <f>IF(N200="znížená",J200,0)</f>
        <v>0</v>
      </c>
      <c r="BG200" s="153">
        <f>IF(N200="zákl. prenesená",J200,0)</f>
        <v>0</v>
      </c>
      <c r="BH200" s="153">
        <f>IF(N200="zníž. prenesená",J200,0)</f>
        <v>0</v>
      </c>
      <c r="BI200" s="153">
        <f>IF(N200="nulová",J200,0)</f>
        <v>0</v>
      </c>
      <c r="BJ200" s="13" t="s">
        <v>83</v>
      </c>
      <c r="BK200" s="153">
        <f>ROUND(I200*H200,2)</f>
        <v>0</v>
      </c>
      <c r="BL200" s="13" t="s">
        <v>448</v>
      </c>
      <c r="BM200" s="152" t="s">
        <v>2299</v>
      </c>
    </row>
    <row r="201" spans="2:65" s="11" customFormat="1" ht="26" customHeight="1">
      <c r="B201" s="127"/>
      <c r="D201" s="128" t="s">
        <v>69</v>
      </c>
      <c r="E201" s="129" t="s">
        <v>818</v>
      </c>
      <c r="F201" s="129" t="s">
        <v>819</v>
      </c>
      <c r="I201" s="130"/>
      <c r="J201" s="131">
        <f>BK201</f>
        <v>0</v>
      </c>
      <c r="L201" s="127"/>
      <c r="M201" s="132"/>
      <c r="P201" s="133">
        <f>P202</f>
        <v>0</v>
      </c>
      <c r="R201" s="133">
        <f>R202</f>
        <v>0</v>
      </c>
      <c r="T201" s="134">
        <f>T202</f>
        <v>0</v>
      </c>
      <c r="AR201" s="128" t="s">
        <v>203</v>
      </c>
      <c r="AT201" s="135" t="s">
        <v>69</v>
      </c>
      <c r="AU201" s="135" t="s">
        <v>70</v>
      </c>
      <c r="AY201" s="128" t="s">
        <v>185</v>
      </c>
      <c r="BK201" s="136">
        <f>BK202</f>
        <v>0</v>
      </c>
    </row>
    <row r="202" spans="2:65" s="1" customFormat="1" ht="16.5" customHeight="1">
      <c r="B202" s="139"/>
      <c r="C202" s="140" t="s">
        <v>403</v>
      </c>
      <c r="D202" s="140" t="s">
        <v>187</v>
      </c>
      <c r="E202" s="141" t="s">
        <v>827</v>
      </c>
      <c r="F202" s="142" t="s">
        <v>828</v>
      </c>
      <c r="G202" s="143" t="s">
        <v>823</v>
      </c>
      <c r="H202" s="144">
        <v>1</v>
      </c>
      <c r="I202" s="145"/>
      <c r="J202" s="146">
        <f>ROUND(I202*H202,2)</f>
        <v>0</v>
      </c>
      <c r="K202" s="147"/>
      <c r="L202" s="28"/>
      <c r="M202" s="166" t="s">
        <v>1</v>
      </c>
      <c r="N202" s="167" t="s">
        <v>36</v>
      </c>
      <c r="O202" s="168"/>
      <c r="P202" s="169">
        <f>O202*H202</f>
        <v>0</v>
      </c>
      <c r="Q202" s="169">
        <v>0</v>
      </c>
      <c r="R202" s="169">
        <f>Q202*H202</f>
        <v>0</v>
      </c>
      <c r="S202" s="169">
        <v>0</v>
      </c>
      <c r="T202" s="170">
        <f>S202*H202</f>
        <v>0</v>
      </c>
      <c r="AR202" s="152" t="s">
        <v>191</v>
      </c>
      <c r="AT202" s="152" t="s">
        <v>187</v>
      </c>
      <c r="AU202" s="152" t="s">
        <v>77</v>
      </c>
      <c r="AY202" s="13" t="s">
        <v>185</v>
      </c>
      <c r="BE202" s="153">
        <f>IF(N202="základná",J202,0)</f>
        <v>0</v>
      </c>
      <c r="BF202" s="153">
        <f>IF(N202="znížená",J202,0)</f>
        <v>0</v>
      </c>
      <c r="BG202" s="153">
        <f>IF(N202="zákl. prenesená",J202,0)</f>
        <v>0</v>
      </c>
      <c r="BH202" s="153">
        <f>IF(N202="zníž. prenesená",J202,0)</f>
        <v>0</v>
      </c>
      <c r="BI202" s="153">
        <f>IF(N202="nulová",J202,0)</f>
        <v>0</v>
      </c>
      <c r="BJ202" s="13" t="s">
        <v>83</v>
      </c>
      <c r="BK202" s="153">
        <f>ROUND(I202*H202,2)</f>
        <v>0</v>
      </c>
      <c r="BL202" s="13" t="s">
        <v>191</v>
      </c>
      <c r="BM202" s="152" t="s">
        <v>2300</v>
      </c>
    </row>
    <row r="203" spans="2:65" s="1" customFormat="1" ht="7" customHeight="1">
      <c r="B203" s="43"/>
      <c r="C203" s="44"/>
      <c r="D203" s="44"/>
      <c r="E203" s="44"/>
      <c r="F203" s="44"/>
      <c r="G203" s="44"/>
      <c r="H203" s="44"/>
      <c r="I203" s="44"/>
      <c r="J203" s="44"/>
      <c r="K203" s="44"/>
      <c r="L203" s="28"/>
    </row>
  </sheetData>
  <autoFilter ref="C136:K202" xr:uid="{00000000-0009-0000-0000-00000C000000}"/>
  <mergeCells count="12">
    <mergeCell ref="E129:H129"/>
    <mergeCell ref="L2:V2"/>
    <mergeCell ref="E85:H85"/>
    <mergeCell ref="E87:H87"/>
    <mergeCell ref="E89:H89"/>
    <mergeCell ref="E125:H125"/>
    <mergeCell ref="E127:H12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03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122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2301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ROUND(J137,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ROUND((SUM(BE137:BE202)),  2)</f>
        <v>0</v>
      </c>
      <c r="G35" s="96"/>
      <c r="H35" s="96"/>
      <c r="I35" s="97">
        <v>0.23</v>
      </c>
      <c r="J35" s="95">
        <f>ROUND(((SUM(BE137:BE202))*I35),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ROUND((SUM(BF137:BF202)),  2)</f>
        <v>0</v>
      </c>
      <c r="I36" s="98">
        <v>0.23</v>
      </c>
      <c r="J36" s="85">
        <f>ROUND(((SUM(BF137:BF202))*I36),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ROUND((SUM(BG137:BG202)),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ROUND((SUM(BH137:BH202)),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ROUND((SUM(BI137:BI202)),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08 - Šatne a sociálne zázemie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J137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J138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J139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J145</f>
        <v>0</v>
      </c>
      <c r="L101" s="114"/>
    </row>
    <row r="102" spans="2:47" s="9" customFormat="1" ht="20" customHeight="1">
      <c r="B102" s="114"/>
      <c r="D102" s="115" t="s">
        <v>150</v>
      </c>
      <c r="E102" s="116"/>
      <c r="F102" s="116"/>
      <c r="G102" s="116"/>
      <c r="H102" s="116"/>
      <c r="I102" s="116"/>
      <c r="J102" s="117">
        <f>J152</f>
        <v>0</v>
      </c>
      <c r="L102" s="114"/>
    </row>
    <row r="103" spans="2:47" s="9" customFormat="1" ht="20" customHeight="1">
      <c r="B103" s="114"/>
      <c r="D103" s="115" t="s">
        <v>151</v>
      </c>
      <c r="E103" s="116"/>
      <c r="F103" s="116"/>
      <c r="G103" s="116"/>
      <c r="H103" s="116"/>
      <c r="I103" s="116"/>
      <c r="J103" s="117">
        <f>J157</f>
        <v>0</v>
      </c>
      <c r="L103" s="114"/>
    </row>
    <row r="104" spans="2:47" s="9" customFormat="1" ht="20" customHeight="1">
      <c r="B104" s="114"/>
      <c r="D104" s="115" t="s">
        <v>152</v>
      </c>
      <c r="E104" s="116"/>
      <c r="F104" s="116"/>
      <c r="G104" s="116"/>
      <c r="H104" s="116"/>
      <c r="I104" s="116"/>
      <c r="J104" s="117">
        <f>J159</f>
        <v>0</v>
      </c>
      <c r="L104" s="114"/>
    </row>
    <row r="105" spans="2:47" s="9" customFormat="1" ht="20" customHeight="1">
      <c r="B105" s="114"/>
      <c r="D105" s="115" t="s">
        <v>153</v>
      </c>
      <c r="E105" s="116"/>
      <c r="F105" s="116"/>
      <c r="G105" s="116"/>
      <c r="H105" s="116"/>
      <c r="I105" s="116"/>
      <c r="J105" s="117">
        <f>J168</f>
        <v>0</v>
      </c>
      <c r="L105" s="114"/>
    </row>
    <row r="106" spans="2:47" s="8" customFormat="1" ht="25" customHeight="1">
      <c r="B106" s="110"/>
      <c r="D106" s="111" t="s">
        <v>154</v>
      </c>
      <c r="E106" s="112"/>
      <c r="F106" s="112"/>
      <c r="G106" s="112"/>
      <c r="H106" s="112"/>
      <c r="I106" s="112"/>
      <c r="J106" s="113">
        <f>J170</f>
        <v>0</v>
      </c>
      <c r="L106" s="110"/>
    </row>
    <row r="107" spans="2:47" s="9" customFormat="1" ht="20" customHeight="1">
      <c r="B107" s="114"/>
      <c r="D107" s="115" t="s">
        <v>2214</v>
      </c>
      <c r="E107" s="116"/>
      <c r="F107" s="116"/>
      <c r="G107" s="116"/>
      <c r="H107" s="116"/>
      <c r="I107" s="116"/>
      <c r="J107" s="117">
        <f>J171</f>
        <v>0</v>
      </c>
      <c r="L107" s="114"/>
    </row>
    <row r="108" spans="2:47" s="9" customFormat="1" ht="20" customHeight="1">
      <c r="B108" s="114"/>
      <c r="D108" s="115" t="s">
        <v>1519</v>
      </c>
      <c r="E108" s="116"/>
      <c r="F108" s="116"/>
      <c r="G108" s="116"/>
      <c r="H108" s="116"/>
      <c r="I108" s="116"/>
      <c r="J108" s="117">
        <f>J173</f>
        <v>0</v>
      </c>
      <c r="L108" s="114"/>
    </row>
    <row r="109" spans="2:47" s="9" customFormat="1" ht="20" customHeight="1">
      <c r="B109" s="114"/>
      <c r="D109" s="115" t="s">
        <v>160</v>
      </c>
      <c r="E109" s="116"/>
      <c r="F109" s="116"/>
      <c r="G109" s="116"/>
      <c r="H109" s="116"/>
      <c r="I109" s="116"/>
      <c r="J109" s="117">
        <f>J185</f>
        <v>0</v>
      </c>
      <c r="L109" s="114"/>
    </row>
    <row r="110" spans="2:47" s="9" customFormat="1" ht="20" customHeight="1">
      <c r="B110" s="114"/>
      <c r="D110" s="115" t="s">
        <v>161</v>
      </c>
      <c r="E110" s="116"/>
      <c r="F110" s="116"/>
      <c r="G110" s="116"/>
      <c r="H110" s="116"/>
      <c r="I110" s="116"/>
      <c r="J110" s="117">
        <f>J188</f>
        <v>0</v>
      </c>
      <c r="L110" s="114"/>
    </row>
    <row r="111" spans="2:47" s="9" customFormat="1" ht="20" customHeight="1">
      <c r="B111" s="114"/>
      <c r="D111" s="115" t="s">
        <v>162</v>
      </c>
      <c r="E111" s="116"/>
      <c r="F111" s="116"/>
      <c r="G111" s="116"/>
      <c r="H111" s="116"/>
      <c r="I111" s="116"/>
      <c r="J111" s="117">
        <f>J191</f>
        <v>0</v>
      </c>
      <c r="L111" s="114"/>
    </row>
    <row r="112" spans="2:47" s="9" customFormat="1" ht="20" customHeight="1">
      <c r="B112" s="114"/>
      <c r="D112" s="115" t="s">
        <v>835</v>
      </c>
      <c r="E112" s="116"/>
      <c r="F112" s="116"/>
      <c r="G112" s="116"/>
      <c r="H112" s="116"/>
      <c r="I112" s="116"/>
      <c r="J112" s="117">
        <f>J195</f>
        <v>0</v>
      </c>
      <c r="L112" s="114"/>
    </row>
    <row r="113" spans="2:12" s="8" customFormat="1" ht="25" customHeight="1">
      <c r="B113" s="110"/>
      <c r="D113" s="111" t="s">
        <v>168</v>
      </c>
      <c r="E113" s="112"/>
      <c r="F113" s="112"/>
      <c r="G113" s="112"/>
      <c r="H113" s="112"/>
      <c r="I113" s="112"/>
      <c r="J113" s="113">
        <f>J198</f>
        <v>0</v>
      </c>
      <c r="L113" s="110"/>
    </row>
    <row r="114" spans="2:12" s="9" customFormat="1" ht="20" customHeight="1">
      <c r="B114" s="114"/>
      <c r="D114" s="115" t="s">
        <v>169</v>
      </c>
      <c r="E114" s="116"/>
      <c r="F114" s="116"/>
      <c r="G114" s="116"/>
      <c r="H114" s="116"/>
      <c r="I114" s="116"/>
      <c r="J114" s="117">
        <f>J199</f>
        <v>0</v>
      </c>
      <c r="L114" s="114"/>
    </row>
    <row r="115" spans="2:12" s="8" customFormat="1" ht="25" customHeight="1">
      <c r="B115" s="110"/>
      <c r="D115" s="111" t="s">
        <v>170</v>
      </c>
      <c r="E115" s="112"/>
      <c r="F115" s="112"/>
      <c r="G115" s="112"/>
      <c r="H115" s="112"/>
      <c r="I115" s="112"/>
      <c r="J115" s="113">
        <f>J201</f>
        <v>0</v>
      </c>
      <c r="L115" s="110"/>
    </row>
    <row r="116" spans="2:12" s="1" customFormat="1" ht="21.75" customHeight="1">
      <c r="B116" s="28"/>
      <c r="L116" s="28"/>
    </row>
    <row r="117" spans="2:12" s="1" customFormat="1" ht="7" customHeight="1">
      <c r="B117" s="43"/>
      <c r="C117" s="44"/>
      <c r="D117" s="44"/>
      <c r="E117" s="44"/>
      <c r="F117" s="44"/>
      <c r="G117" s="44"/>
      <c r="H117" s="44"/>
      <c r="I117" s="44"/>
      <c r="J117" s="44"/>
      <c r="K117" s="44"/>
      <c r="L117" s="28"/>
    </row>
    <row r="121" spans="2:12" s="1" customFormat="1" ht="7" customHeight="1">
      <c r="B121" s="45"/>
      <c r="C121" s="46"/>
      <c r="D121" s="46"/>
      <c r="E121" s="46"/>
      <c r="F121" s="46"/>
      <c r="G121" s="46"/>
      <c r="H121" s="46"/>
      <c r="I121" s="46"/>
      <c r="J121" s="46"/>
      <c r="K121" s="46"/>
      <c r="L121" s="28"/>
    </row>
    <row r="122" spans="2:12" s="1" customFormat="1" ht="25" customHeight="1">
      <c r="B122" s="28"/>
      <c r="C122" s="17" t="s">
        <v>171</v>
      </c>
      <c r="L122" s="28"/>
    </row>
    <row r="123" spans="2:12" s="1" customFormat="1" ht="7" customHeight="1">
      <c r="B123" s="28"/>
      <c r="L123" s="28"/>
    </row>
    <row r="124" spans="2:12" s="1" customFormat="1" ht="12" customHeight="1">
      <c r="B124" s="28"/>
      <c r="C124" s="23" t="s">
        <v>14</v>
      </c>
      <c r="L124" s="28"/>
    </row>
    <row r="125" spans="2:12" s="1" customFormat="1" ht="16.5" customHeight="1">
      <c r="B125" s="28"/>
      <c r="E125" s="222" t="str">
        <f>E7</f>
        <v>Strelnica Štrky</v>
      </c>
      <c r="F125" s="223"/>
      <c r="G125" s="223"/>
      <c r="H125" s="223"/>
      <c r="L125" s="28"/>
    </row>
    <row r="126" spans="2:12" ht="12" customHeight="1">
      <c r="B126" s="16"/>
      <c r="C126" s="23" t="s">
        <v>134</v>
      </c>
      <c r="L126" s="16"/>
    </row>
    <row r="127" spans="2:12" s="1" customFormat="1" ht="16.5" customHeight="1">
      <c r="B127" s="28"/>
      <c r="E127" s="222" t="s">
        <v>135</v>
      </c>
      <c r="F127" s="221"/>
      <c r="G127" s="221"/>
      <c r="H127" s="221"/>
      <c r="L127" s="28"/>
    </row>
    <row r="128" spans="2:12" s="1" customFormat="1" ht="12" customHeight="1">
      <c r="B128" s="28"/>
      <c r="C128" s="23" t="s">
        <v>136</v>
      </c>
      <c r="L128" s="28"/>
    </row>
    <row r="129" spans="2:65" s="1" customFormat="1" ht="16.5" customHeight="1">
      <c r="B129" s="28"/>
      <c r="E129" s="178" t="str">
        <f>E11</f>
        <v>SO 08 - Šatne a sociálne zázemie</v>
      </c>
      <c r="F129" s="221"/>
      <c r="G129" s="221"/>
      <c r="H129" s="221"/>
      <c r="L129" s="28"/>
    </row>
    <row r="130" spans="2:65" s="1" customFormat="1" ht="7" customHeight="1">
      <c r="B130" s="28"/>
      <c r="L130" s="28"/>
    </row>
    <row r="131" spans="2:65" s="1" customFormat="1" ht="12" customHeight="1">
      <c r="B131" s="28"/>
      <c r="C131" s="23" t="s">
        <v>18</v>
      </c>
      <c r="F131" s="21" t="str">
        <f>F14</f>
        <v>Trnava</v>
      </c>
      <c r="I131" s="23" t="s">
        <v>20</v>
      </c>
      <c r="J131" s="51">
        <f>IF(J14="","",J14)</f>
        <v>46034</v>
      </c>
      <c r="L131" s="28"/>
    </row>
    <row r="132" spans="2:65" s="1" customFormat="1" ht="7" customHeight="1">
      <c r="B132" s="28"/>
      <c r="L132" s="28"/>
    </row>
    <row r="133" spans="2:65" s="1" customFormat="1" ht="15.25" customHeight="1">
      <c r="B133" s="28"/>
      <c r="C133" s="23" t="s">
        <v>21</v>
      </c>
      <c r="F133" s="21" t="str">
        <f>E17</f>
        <v>Strelecké centrum Trnava o.z.</v>
      </c>
      <c r="I133" s="23" t="s">
        <v>26</v>
      </c>
      <c r="J133" s="26" t="str">
        <f>E23</f>
        <v>Ing. Gábor Csiba</v>
      </c>
      <c r="L133" s="28"/>
    </row>
    <row r="134" spans="2:65" s="1" customFormat="1" ht="15.25" customHeight="1">
      <c r="B134" s="28"/>
      <c r="C134" s="23" t="s">
        <v>24</v>
      </c>
      <c r="F134" s="21" t="str">
        <f>IF(E20="","",E20)</f>
        <v>Vyplň údaj</v>
      </c>
      <c r="I134" s="23" t="s">
        <v>28</v>
      </c>
      <c r="J134" s="26" t="str">
        <f>E26</f>
        <v xml:space="preserve"> </v>
      </c>
      <c r="L134" s="28"/>
    </row>
    <row r="135" spans="2:65" s="1" customFormat="1" ht="10.25" customHeight="1">
      <c r="B135" s="28"/>
      <c r="L135" s="28"/>
    </row>
    <row r="136" spans="2:65" s="10" customFormat="1" ht="29.25" customHeight="1">
      <c r="B136" s="118"/>
      <c r="C136" s="119" t="s">
        <v>172</v>
      </c>
      <c r="D136" s="120" t="s">
        <v>55</v>
      </c>
      <c r="E136" s="120" t="s">
        <v>51</v>
      </c>
      <c r="F136" s="120" t="s">
        <v>52</v>
      </c>
      <c r="G136" s="120" t="s">
        <v>173</v>
      </c>
      <c r="H136" s="120" t="s">
        <v>174</v>
      </c>
      <c r="I136" s="120" t="s">
        <v>175</v>
      </c>
      <c r="J136" s="121" t="s">
        <v>143</v>
      </c>
      <c r="K136" s="122" t="s">
        <v>176</v>
      </c>
      <c r="L136" s="118"/>
      <c r="M136" s="58" t="s">
        <v>1</v>
      </c>
      <c r="N136" s="59" t="s">
        <v>34</v>
      </c>
      <c r="O136" s="59" t="s">
        <v>177</v>
      </c>
      <c r="P136" s="59" t="s">
        <v>178</v>
      </c>
      <c r="Q136" s="59" t="s">
        <v>179</v>
      </c>
      <c r="R136" s="59" t="s">
        <v>180</v>
      </c>
      <c r="S136" s="59" t="s">
        <v>181</v>
      </c>
      <c r="T136" s="60" t="s">
        <v>182</v>
      </c>
    </row>
    <row r="137" spans="2:65" s="1" customFormat="1" ht="23" customHeight="1">
      <c r="B137" s="28"/>
      <c r="C137" s="63" t="s">
        <v>144</v>
      </c>
      <c r="J137" s="123">
        <f>BK137</f>
        <v>0</v>
      </c>
      <c r="L137" s="28"/>
      <c r="M137" s="61"/>
      <c r="N137" s="52"/>
      <c r="O137" s="52"/>
      <c r="P137" s="124">
        <f>P138+P170+P198+P201</f>
        <v>0</v>
      </c>
      <c r="Q137" s="52"/>
      <c r="R137" s="124">
        <f>R138+R170+R198+R201</f>
        <v>32.910535039999999</v>
      </c>
      <c r="S137" s="52"/>
      <c r="T137" s="125">
        <f>T138+T170+T198+T201</f>
        <v>0</v>
      </c>
      <c r="AT137" s="13" t="s">
        <v>69</v>
      </c>
      <c r="AU137" s="13" t="s">
        <v>145</v>
      </c>
      <c r="BK137" s="126">
        <f>BK138+BK170+BK198+BK201</f>
        <v>0</v>
      </c>
    </row>
    <row r="138" spans="2:65" s="11" customFormat="1" ht="26" customHeight="1">
      <c r="B138" s="127"/>
      <c r="D138" s="128" t="s">
        <v>69</v>
      </c>
      <c r="E138" s="129" t="s">
        <v>183</v>
      </c>
      <c r="F138" s="129" t="s">
        <v>184</v>
      </c>
      <c r="I138" s="130"/>
      <c r="J138" s="131">
        <f>BK138</f>
        <v>0</v>
      </c>
      <c r="L138" s="127"/>
      <c r="M138" s="132"/>
      <c r="P138" s="133">
        <f>P139+P145+P152+P157+P159+P168</f>
        <v>0</v>
      </c>
      <c r="R138" s="133">
        <f>R139+R145+R152+R157+R159+R168</f>
        <v>31.973357999999998</v>
      </c>
      <c r="T138" s="134">
        <f>T139+T145+T152+T157+T159+T168</f>
        <v>0</v>
      </c>
      <c r="AR138" s="128" t="s">
        <v>77</v>
      </c>
      <c r="AT138" s="135" t="s">
        <v>69</v>
      </c>
      <c r="AU138" s="135" t="s">
        <v>70</v>
      </c>
      <c r="AY138" s="128" t="s">
        <v>185</v>
      </c>
      <c r="BK138" s="136">
        <f>BK139+BK145+BK152+BK157+BK159+BK168</f>
        <v>0</v>
      </c>
    </row>
    <row r="139" spans="2:65" s="11" customFormat="1" ht="23" customHeight="1">
      <c r="B139" s="127"/>
      <c r="D139" s="128" t="s">
        <v>69</v>
      </c>
      <c r="E139" s="137" t="s">
        <v>77</v>
      </c>
      <c r="F139" s="137" t="s">
        <v>186</v>
      </c>
      <c r="I139" s="130"/>
      <c r="J139" s="138">
        <f>BK139</f>
        <v>0</v>
      </c>
      <c r="L139" s="127"/>
      <c r="M139" s="132"/>
      <c r="P139" s="133">
        <f>SUM(P140:P144)</f>
        <v>0</v>
      </c>
      <c r="R139" s="133">
        <f>SUM(R140:R144)</f>
        <v>0</v>
      </c>
      <c r="T139" s="134">
        <f>SUM(T140:T144)</f>
        <v>0</v>
      </c>
      <c r="AR139" s="128" t="s">
        <v>77</v>
      </c>
      <c r="AT139" s="135" t="s">
        <v>69</v>
      </c>
      <c r="AU139" s="135" t="s">
        <v>77</v>
      </c>
      <c r="AY139" s="128" t="s">
        <v>185</v>
      </c>
      <c r="BK139" s="136">
        <f>SUM(BK140:BK144)</f>
        <v>0</v>
      </c>
    </row>
    <row r="140" spans="2:65" s="1" customFormat="1" ht="33" customHeight="1">
      <c r="B140" s="139"/>
      <c r="C140" s="140" t="s">
        <v>207</v>
      </c>
      <c r="D140" s="140" t="s">
        <v>187</v>
      </c>
      <c r="E140" s="141" t="s">
        <v>1896</v>
      </c>
      <c r="F140" s="142" t="s">
        <v>1897</v>
      </c>
      <c r="G140" s="143" t="s">
        <v>198</v>
      </c>
      <c r="H140" s="144">
        <v>16.164000000000001</v>
      </c>
      <c r="I140" s="145"/>
      <c r="J140" s="146">
        <f>ROUND(I140*H140,2)</f>
        <v>0</v>
      </c>
      <c r="K140" s="147"/>
      <c r="L140" s="28"/>
      <c r="M140" s="148" t="s">
        <v>1</v>
      </c>
      <c r="N140" s="149" t="s">
        <v>36</v>
      </c>
      <c r="P140" s="150">
        <f>O140*H140</f>
        <v>0</v>
      </c>
      <c r="Q140" s="150">
        <v>0</v>
      </c>
      <c r="R140" s="150">
        <f>Q140*H140</f>
        <v>0</v>
      </c>
      <c r="S140" s="150">
        <v>0</v>
      </c>
      <c r="T140" s="151">
        <f>S140*H140</f>
        <v>0</v>
      </c>
      <c r="AR140" s="152" t="s">
        <v>191</v>
      </c>
      <c r="AT140" s="152" t="s">
        <v>187</v>
      </c>
      <c r="AU140" s="152" t="s">
        <v>83</v>
      </c>
      <c r="AY140" s="13" t="s">
        <v>185</v>
      </c>
      <c r="BE140" s="153">
        <f>IF(N140="základná",J140,0)</f>
        <v>0</v>
      </c>
      <c r="BF140" s="153">
        <f>IF(N140="znížená",J140,0)</f>
        <v>0</v>
      </c>
      <c r="BG140" s="153">
        <f>IF(N140="zákl. prenesená",J140,0)</f>
        <v>0</v>
      </c>
      <c r="BH140" s="153">
        <f>IF(N140="zníž. prenesená",J140,0)</f>
        <v>0</v>
      </c>
      <c r="BI140" s="153">
        <f>IF(N140="nulová",J140,0)</f>
        <v>0</v>
      </c>
      <c r="BJ140" s="13" t="s">
        <v>83</v>
      </c>
      <c r="BK140" s="153">
        <f>ROUND(I140*H140,2)</f>
        <v>0</v>
      </c>
      <c r="BL140" s="13" t="s">
        <v>191</v>
      </c>
      <c r="BM140" s="152" t="s">
        <v>2302</v>
      </c>
    </row>
    <row r="141" spans="2:65" s="1" customFormat="1" ht="24.25" customHeight="1">
      <c r="B141" s="139"/>
      <c r="C141" s="140" t="s">
        <v>211</v>
      </c>
      <c r="D141" s="140" t="s">
        <v>187</v>
      </c>
      <c r="E141" s="141" t="s">
        <v>1525</v>
      </c>
      <c r="F141" s="142" t="s">
        <v>1526</v>
      </c>
      <c r="G141" s="143" t="s">
        <v>198</v>
      </c>
      <c r="H141" s="144">
        <v>8.0820000000000007</v>
      </c>
      <c r="I141" s="145"/>
      <c r="J141" s="146">
        <f>ROUND(I141*H141,2)</f>
        <v>0</v>
      </c>
      <c r="K141" s="147"/>
      <c r="L141" s="28"/>
      <c r="M141" s="148" t="s">
        <v>1</v>
      </c>
      <c r="N141" s="149" t="s">
        <v>36</v>
      </c>
      <c r="P141" s="150">
        <f>O141*H141</f>
        <v>0</v>
      </c>
      <c r="Q141" s="150">
        <v>0</v>
      </c>
      <c r="R141" s="150">
        <f>Q141*H141</f>
        <v>0</v>
      </c>
      <c r="S141" s="150">
        <v>0</v>
      </c>
      <c r="T141" s="151">
        <f>S141*H141</f>
        <v>0</v>
      </c>
      <c r="AR141" s="152" t="s">
        <v>191</v>
      </c>
      <c r="AT141" s="152" t="s">
        <v>187</v>
      </c>
      <c r="AU141" s="152" t="s">
        <v>83</v>
      </c>
      <c r="AY141" s="13" t="s">
        <v>185</v>
      </c>
      <c r="BE141" s="153">
        <f>IF(N141="základná",J141,0)</f>
        <v>0</v>
      </c>
      <c r="BF141" s="153">
        <f>IF(N141="znížená",J141,0)</f>
        <v>0</v>
      </c>
      <c r="BG141" s="153">
        <f>IF(N141="zákl. prenesená",J141,0)</f>
        <v>0</v>
      </c>
      <c r="BH141" s="153">
        <f>IF(N141="zníž. prenesená",J141,0)</f>
        <v>0</v>
      </c>
      <c r="BI141" s="153">
        <f>IF(N141="nulová",J141,0)</f>
        <v>0</v>
      </c>
      <c r="BJ141" s="13" t="s">
        <v>83</v>
      </c>
      <c r="BK141" s="153">
        <f>ROUND(I141*H141,2)</f>
        <v>0</v>
      </c>
      <c r="BL141" s="13" t="s">
        <v>191</v>
      </c>
      <c r="BM141" s="152" t="s">
        <v>2303</v>
      </c>
    </row>
    <row r="142" spans="2:65" s="1" customFormat="1" ht="24.25" customHeight="1">
      <c r="B142" s="139"/>
      <c r="C142" s="140" t="s">
        <v>215</v>
      </c>
      <c r="D142" s="140" t="s">
        <v>187</v>
      </c>
      <c r="E142" s="141" t="s">
        <v>1528</v>
      </c>
      <c r="F142" s="142" t="s">
        <v>1529</v>
      </c>
      <c r="G142" s="143" t="s">
        <v>198</v>
      </c>
      <c r="H142" s="144">
        <v>3.2330000000000001</v>
      </c>
      <c r="I142" s="145"/>
      <c r="J142" s="146">
        <f>ROUND(I142*H142,2)</f>
        <v>0</v>
      </c>
      <c r="K142" s="147"/>
      <c r="L142" s="28"/>
      <c r="M142" s="148" t="s">
        <v>1</v>
      </c>
      <c r="N142" s="149" t="s">
        <v>36</v>
      </c>
      <c r="P142" s="150">
        <f>O142*H142</f>
        <v>0</v>
      </c>
      <c r="Q142" s="150">
        <v>0</v>
      </c>
      <c r="R142" s="150">
        <f>Q142*H142</f>
        <v>0</v>
      </c>
      <c r="S142" s="150">
        <v>0</v>
      </c>
      <c r="T142" s="151">
        <f>S142*H142</f>
        <v>0</v>
      </c>
      <c r="AR142" s="152" t="s">
        <v>191</v>
      </c>
      <c r="AT142" s="152" t="s">
        <v>187</v>
      </c>
      <c r="AU142" s="152" t="s">
        <v>83</v>
      </c>
      <c r="AY142" s="13" t="s">
        <v>185</v>
      </c>
      <c r="BE142" s="153">
        <f>IF(N142="základná",J142,0)</f>
        <v>0</v>
      </c>
      <c r="BF142" s="153">
        <f>IF(N142="znížená",J142,0)</f>
        <v>0</v>
      </c>
      <c r="BG142" s="153">
        <f>IF(N142="zákl. prenesená",J142,0)</f>
        <v>0</v>
      </c>
      <c r="BH142" s="153">
        <f>IF(N142="zníž. prenesená",J142,0)</f>
        <v>0</v>
      </c>
      <c r="BI142" s="153">
        <f>IF(N142="nulová",J142,0)</f>
        <v>0</v>
      </c>
      <c r="BJ142" s="13" t="s">
        <v>83</v>
      </c>
      <c r="BK142" s="153">
        <f>ROUND(I142*H142,2)</f>
        <v>0</v>
      </c>
      <c r="BL142" s="13" t="s">
        <v>191</v>
      </c>
      <c r="BM142" s="152" t="s">
        <v>2304</v>
      </c>
    </row>
    <row r="143" spans="2:65" s="1" customFormat="1" ht="33" customHeight="1">
      <c r="B143" s="139"/>
      <c r="C143" s="140" t="s">
        <v>219</v>
      </c>
      <c r="D143" s="140" t="s">
        <v>187</v>
      </c>
      <c r="E143" s="141" t="s">
        <v>204</v>
      </c>
      <c r="F143" s="142" t="s">
        <v>205</v>
      </c>
      <c r="G143" s="143" t="s">
        <v>198</v>
      </c>
      <c r="H143" s="144">
        <v>24.245999999999999</v>
      </c>
      <c r="I143" s="145"/>
      <c r="J143" s="146">
        <f>ROUND(I143*H143,2)</f>
        <v>0</v>
      </c>
      <c r="K143" s="147"/>
      <c r="L143" s="28"/>
      <c r="M143" s="148" t="s">
        <v>1</v>
      </c>
      <c r="N143" s="149" t="s">
        <v>36</v>
      </c>
      <c r="P143" s="150">
        <f>O143*H143</f>
        <v>0</v>
      </c>
      <c r="Q143" s="150">
        <v>0</v>
      </c>
      <c r="R143" s="150">
        <f>Q143*H143</f>
        <v>0</v>
      </c>
      <c r="S143" s="150">
        <v>0</v>
      </c>
      <c r="T143" s="151">
        <f>S143*H143</f>
        <v>0</v>
      </c>
      <c r="AR143" s="152" t="s">
        <v>191</v>
      </c>
      <c r="AT143" s="152" t="s">
        <v>187</v>
      </c>
      <c r="AU143" s="152" t="s">
        <v>83</v>
      </c>
      <c r="AY143" s="13" t="s">
        <v>185</v>
      </c>
      <c r="BE143" s="153">
        <f>IF(N143="základná",J143,0)</f>
        <v>0</v>
      </c>
      <c r="BF143" s="153">
        <f>IF(N143="znížená",J143,0)</f>
        <v>0</v>
      </c>
      <c r="BG143" s="153">
        <f>IF(N143="zákl. prenesená",J143,0)</f>
        <v>0</v>
      </c>
      <c r="BH143" s="153">
        <f>IF(N143="zníž. prenesená",J143,0)</f>
        <v>0</v>
      </c>
      <c r="BI143" s="153">
        <f>IF(N143="nulová",J143,0)</f>
        <v>0</v>
      </c>
      <c r="BJ143" s="13" t="s">
        <v>83</v>
      </c>
      <c r="BK143" s="153">
        <f>ROUND(I143*H143,2)</f>
        <v>0</v>
      </c>
      <c r="BL143" s="13" t="s">
        <v>191</v>
      </c>
      <c r="BM143" s="152" t="s">
        <v>2305</v>
      </c>
    </row>
    <row r="144" spans="2:65" s="1" customFormat="1" ht="16.5" customHeight="1">
      <c r="B144" s="139"/>
      <c r="C144" s="140" t="s">
        <v>225</v>
      </c>
      <c r="D144" s="140" t="s">
        <v>187</v>
      </c>
      <c r="E144" s="141" t="s">
        <v>212</v>
      </c>
      <c r="F144" s="142" t="s">
        <v>1549</v>
      </c>
      <c r="G144" s="143" t="s">
        <v>198</v>
      </c>
      <c r="H144" s="144">
        <v>24.245999999999999</v>
      </c>
      <c r="I144" s="145"/>
      <c r="J144" s="146">
        <f>ROUND(I144*H144,2)</f>
        <v>0</v>
      </c>
      <c r="K144" s="147"/>
      <c r="L144" s="28"/>
      <c r="M144" s="148" t="s">
        <v>1</v>
      </c>
      <c r="N144" s="149" t="s">
        <v>36</v>
      </c>
      <c r="P144" s="150">
        <f>O144*H144</f>
        <v>0</v>
      </c>
      <c r="Q144" s="150">
        <v>0</v>
      </c>
      <c r="R144" s="150">
        <f>Q144*H144</f>
        <v>0</v>
      </c>
      <c r="S144" s="150">
        <v>0</v>
      </c>
      <c r="T144" s="151">
        <f>S144*H144</f>
        <v>0</v>
      </c>
      <c r="AR144" s="152" t="s">
        <v>191</v>
      </c>
      <c r="AT144" s="152" t="s">
        <v>187</v>
      </c>
      <c r="AU144" s="152" t="s">
        <v>83</v>
      </c>
      <c r="AY144" s="13" t="s">
        <v>185</v>
      </c>
      <c r="BE144" s="153">
        <f>IF(N144="základná",J144,0)</f>
        <v>0</v>
      </c>
      <c r="BF144" s="153">
        <f>IF(N144="znížená",J144,0)</f>
        <v>0</v>
      </c>
      <c r="BG144" s="153">
        <f>IF(N144="zákl. prenesená",J144,0)</f>
        <v>0</v>
      </c>
      <c r="BH144" s="153">
        <f>IF(N144="zníž. prenesená",J144,0)</f>
        <v>0</v>
      </c>
      <c r="BI144" s="153">
        <f>IF(N144="nulová",J144,0)</f>
        <v>0</v>
      </c>
      <c r="BJ144" s="13" t="s">
        <v>83</v>
      </c>
      <c r="BK144" s="153">
        <f>ROUND(I144*H144,2)</f>
        <v>0</v>
      </c>
      <c r="BL144" s="13" t="s">
        <v>191</v>
      </c>
      <c r="BM144" s="152" t="s">
        <v>2306</v>
      </c>
    </row>
    <row r="145" spans="2:65" s="11" customFormat="1" ht="23" customHeight="1">
      <c r="B145" s="127"/>
      <c r="D145" s="128" t="s">
        <v>69</v>
      </c>
      <c r="E145" s="137" t="s">
        <v>83</v>
      </c>
      <c r="F145" s="137" t="s">
        <v>229</v>
      </c>
      <c r="I145" s="130"/>
      <c r="J145" s="138">
        <f>BK145</f>
        <v>0</v>
      </c>
      <c r="L145" s="127"/>
      <c r="M145" s="132"/>
      <c r="P145" s="133">
        <f>SUM(P146:P151)</f>
        <v>0</v>
      </c>
      <c r="R145" s="133">
        <f>SUM(R146:R151)</f>
        <v>0</v>
      </c>
      <c r="T145" s="134">
        <f>SUM(T146:T151)</f>
        <v>0</v>
      </c>
      <c r="AR145" s="128" t="s">
        <v>77</v>
      </c>
      <c r="AT145" s="135" t="s">
        <v>69</v>
      </c>
      <c r="AU145" s="135" t="s">
        <v>77</v>
      </c>
      <c r="AY145" s="128" t="s">
        <v>185</v>
      </c>
      <c r="BK145" s="136">
        <f>SUM(BK146:BK151)</f>
        <v>0</v>
      </c>
    </row>
    <row r="146" spans="2:65" s="1" customFormat="1" ht="33" customHeight="1">
      <c r="B146" s="139"/>
      <c r="C146" s="140" t="s">
        <v>230</v>
      </c>
      <c r="D146" s="140" t="s">
        <v>187</v>
      </c>
      <c r="E146" s="141" t="s">
        <v>1558</v>
      </c>
      <c r="F146" s="142" t="s">
        <v>1559</v>
      </c>
      <c r="G146" s="143" t="s">
        <v>190</v>
      </c>
      <c r="H146" s="144">
        <v>124.46</v>
      </c>
      <c r="I146" s="145"/>
      <c r="J146" s="146">
        <f t="shared" ref="J146:J151" si="0">ROUND(I146*H146,2)</f>
        <v>0</v>
      </c>
      <c r="K146" s="147"/>
      <c r="L146" s="28"/>
      <c r="M146" s="148" t="s">
        <v>1</v>
      </c>
      <c r="N146" s="149" t="s">
        <v>36</v>
      </c>
      <c r="P146" s="150">
        <f t="shared" ref="P146:P151" si="1">O146*H146</f>
        <v>0</v>
      </c>
      <c r="Q146" s="150">
        <v>0</v>
      </c>
      <c r="R146" s="150">
        <f t="shared" ref="R146:R151" si="2">Q146*H146</f>
        <v>0</v>
      </c>
      <c r="S146" s="150">
        <v>0</v>
      </c>
      <c r="T146" s="151">
        <f t="shared" ref="T146:T151" si="3">S146*H146</f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ref="BE146:BE151" si="4">IF(N146="základná",J146,0)</f>
        <v>0</v>
      </c>
      <c r="BF146" s="153">
        <f t="shared" ref="BF146:BF151" si="5">IF(N146="znížená",J146,0)</f>
        <v>0</v>
      </c>
      <c r="BG146" s="153">
        <f t="shared" ref="BG146:BG151" si="6">IF(N146="zákl. prenesená",J146,0)</f>
        <v>0</v>
      </c>
      <c r="BH146" s="153">
        <f t="shared" ref="BH146:BH151" si="7">IF(N146="zníž. prenesená",J146,0)</f>
        <v>0</v>
      </c>
      <c r="BI146" s="153">
        <f t="shared" ref="BI146:BI151" si="8">IF(N146="nulová",J146,0)</f>
        <v>0</v>
      </c>
      <c r="BJ146" s="13" t="s">
        <v>83</v>
      </c>
      <c r="BK146" s="153">
        <f t="shared" ref="BK146:BK151" si="9">ROUND(I146*H146,2)</f>
        <v>0</v>
      </c>
      <c r="BL146" s="13" t="s">
        <v>191</v>
      </c>
      <c r="BM146" s="152" t="s">
        <v>2307</v>
      </c>
    </row>
    <row r="147" spans="2:65" s="1" customFormat="1" ht="24.25" customHeight="1">
      <c r="B147" s="139"/>
      <c r="C147" s="140" t="s">
        <v>234</v>
      </c>
      <c r="D147" s="140" t="s">
        <v>187</v>
      </c>
      <c r="E147" s="141" t="s">
        <v>1561</v>
      </c>
      <c r="F147" s="142" t="s">
        <v>1562</v>
      </c>
      <c r="G147" s="143" t="s">
        <v>198</v>
      </c>
      <c r="H147" s="144">
        <v>24.891999999999999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2308</v>
      </c>
    </row>
    <row r="148" spans="2:65" s="1" customFormat="1" ht="24.25" customHeight="1">
      <c r="B148" s="139"/>
      <c r="C148" s="140" t="s">
        <v>238</v>
      </c>
      <c r="D148" s="140" t="s">
        <v>187</v>
      </c>
      <c r="E148" s="141" t="s">
        <v>1564</v>
      </c>
      <c r="F148" s="142" t="s">
        <v>1565</v>
      </c>
      <c r="G148" s="143" t="s">
        <v>198</v>
      </c>
      <c r="H148" s="144">
        <v>18.669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2309</v>
      </c>
    </row>
    <row r="149" spans="2:65" s="1" customFormat="1" ht="21.75" customHeight="1">
      <c r="B149" s="139"/>
      <c r="C149" s="140" t="s">
        <v>244</v>
      </c>
      <c r="D149" s="140" t="s">
        <v>187</v>
      </c>
      <c r="E149" s="141" t="s">
        <v>1567</v>
      </c>
      <c r="F149" s="142" t="s">
        <v>1568</v>
      </c>
      <c r="G149" s="143" t="s">
        <v>190</v>
      </c>
      <c r="H149" s="144">
        <v>6.75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2310</v>
      </c>
    </row>
    <row r="150" spans="2:65" s="1" customFormat="1" ht="21.75" customHeight="1">
      <c r="B150" s="139"/>
      <c r="C150" s="140" t="s">
        <v>248</v>
      </c>
      <c r="D150" s="140" t="s">
        <v>187</v>
      </c>
      <c r="E150" s="141" t="s">
        <v>1570</v>
      </c>
      <c r="F150" s="142" t="s">
        <v>1571</v>
      </c>
      <c r="G150" s="143" t="s">
        <v>190</v>
      </c>
      <c r="H150" s="144">
        <v>6.75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2311</v>
      </c>
    </row>
    <row r="151" spans="2:65" s="1" customFormat="1" ht="33" customHeight="1">
      <c r="B151" s="139"/>
      <c r="C151" s="140" t="s">
        <v>252</v>
      </c>
      <c r="D151" s="140" t="s">
        <v>187</v>
      </c>
      <c r="E151" s="141" t="s">
        <v>2225</v>
      </c>
      <c r="F151" s="142" t="s">
        <v>2226</v>
      </c>
      <c r="G151" s="143" t="s">
        <v>190</v>
      </c>
      <c r="H151" s="144">
        <v>0.84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2312</v>
      </c>
    </row>
    <row r="152" spans="2:65" s="11" customFormat="1" ht="23" customHeight="1">
      <c r="B152" s="127"/>
      <c r="D152" s="128" t="s">
        <v>69</v>
      </c>
      <c r="E152" s="137" t="s">
        <v>203</v>
      </c>
      <c r="F152" s="137" t="s">
        <v>284</v>
      </c>
      <c r="I152" s="130"/>
      <c r="J152" s="138">
        <f>BK152</f>
        <v>0</v>
      </c>
      <c r="L152" s="127"/>
      <c r="M152" s="132"/>
      <c r="P152" s="133">
        <f>SUM(P153:P156)</f>
        <v>0</v>
      </c>
      <c r="R152" s="133">
        <f>SUM(R153:R156)</f>
        <v>28.980957999999998</v>
      </c>
      <c r="T152" s="134">
        <f>SUM(T153:T156)</f>
        <v>0</v>
      </c>
      <c r="AR152" s="128" t="s">
        <v>77</v>
      </c>
      <c r="AT152" s="135" t="s">
        <v>69</v>
      </c>
      <c r="AU152" s="135" t="s">
        <v>77</v>
      </c>
      <c r="AY152" s="128" t="s">
        <v>185</v>
      </c>
      <c r="BK152" s="136">
        <f>SUM(BK153:BK156)</f>
        <v>0</v>
      </c>
    </row>
    <row r="153" spans="2:65" s="1" customFormat="1" ht="24.25" customHeight="1">
      <c r="B153" s="139"/>
      <c r="C153" s="140" t="s">
        <v>257</v>
      </c>
      <c r="D153" s="140" t="s">
        <v>187</v>
      </c>
      <c r="E153" s="141" t="s">
        <v>2228</v>
      </c>
      <c r="F153" s="142" t="s">
        <v>2229</v>
      </c>
      <c r="G153" s="143" t="s">
        <v>190</v>
      </c>
      <c r="H153" s="144">
        <v>25</v>
      </c>
      <c r="I153" s="145"/>
      <c r="J153" s="146">
        <f>ROUND(I153*H153,2)</f>
        <v>0</v>
      </c>
      <c r="K153" s="147"/>
      <c r="L153" s="28"/>
      <c r="M153" s="148" t="s">
        <v>1</v>
      </c>
      <c r="N153" s="149" t="s">
        <v>36</v>
      </c>
      <c r="P153" s="150">
        <f>O153*H153</f>
        <v>0</v>
      </c>
      <c r="Q153" s="150">
        <v>0.57499999999999996</v>
      </c>
      <c r="R153" s="150">
        <f>Q153*H153</f>
        <v>14.374999999999998</v>
      </c>
      <c r="S153" s="150">
        <v>0</v>
      </c>
      <c r="T153" s="151">
        <f>S153*H153</f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>IF(N153="základná",J153,0)</f>
        <v>0</v>
      </c>
      <c r="BF153" s="153">
        <f>IF(N153="znížená",J153,0)</f>
        <v>0</v>
      </c>
      <c r="BG153" s="153">
        <f>IF(N153="zákl. prenesená",J153,0)</f>
        <v>0</v>
      </c>
      <c r="BH153" s="153">
        <f>IF(N153="zníž. prenesená",J153,0)</f>
        <v>0</v>
      </c>
      <c r="BI153" s="153">
        <f>IF(N153="nulová",J153,0)</f>
        <v>0</v>
      </c>
      <c r="BJ153" s="13" t="s">
        <v>83</v>
      </c>
      <c r="BK153" s="153">
        <f>ROUND(I153*H153,2)</f>
        <v>0</v>
      </c>
      <c r="BL153" s="13" t="s">
        <v>191</v>
      </c>
      <c r="BM153" s="152" t="s">
        <v>2313</v>
      </c>
    </row>
    <row r="154" spans="2:65" s="1" customFormat="1" ht="38" customHeight="1">
      <c r="B154" s="139"/>
      <c r="C154" s="140" t="s">
        <v>261</v>
      </c>
      <c r="D154" s="140" t="s">
        <v>187</v>
      </c>
      <c r="E154" s="141" t="s">
        <v>1605</v>
      </c>
      <c r="F154" s="142" t="s">
        <v>1606</v>
      </c>
      <c r="G154" s="143" t="s">
        <v>190</v>
      </c>
      <c r="H154" s="144">
        <v>25</v>
      </c>
      <c r="I154" s="145"/>
      <c r="J154" s="146">
        <f>ROUND(I154*H154,2)</f>
        <v>0</v>
      </c>
      <c r="K154" s="147"/>
      <c r="L154" s="28"/>
      <c r="M154" s="148" t="s">
        <v>1</v>
      </c>
      <c r="N154" s="149" t="s">
        <v>36</v>
      </c>
      <c r="P154" s="150">
        <f>O154*H154</f>
        <v>0</v>
      </c>
      <c r="Q154" s="150">
        <v>0.35913832000000001</v>
      </c>
      <c r="R154" s="150">
        <f>Q154*H154</f>
        <v>8.9784579999999998</v>
      </c>
      <c r="S154" s="150">
        <v>0</v>
      </c>
      <c r="T154" s="151">
        <f>S154*H154</f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>IF(N154="základná",J154,0)</f>
        <v>0</v>
      </c>
      <c r="BF154" s="153">
        <f>IF(N154="znížená",J154,0)</f>
        <v>0</v>
      </c>
      <c r="BG154" s="153">
        <f>IF(N154="zákl. prenesená",J154,0)</f>
        <v>0</v>
      </c>
      <c r="BH154" s="153">
        <f>IF(N154="zníž. prenesená",J154,0)</f>
        <v>0</v>
      </c>
      <c r="BI154" s="153">
        <f>IF(N154="nulová",J154,0)</f>
        <v>0</v>
      </c>
      <c r="BJ154" s="13" t="s">
        <v>83</v>
      </c>
      <c r="BK154" s="153">
        <f>ROUND(I154*H154,2)</f>
        <v>0</v>
      </c>
      <c r="BL154" s="13" t="s">
        <v>191</v>
      </c>
      <c r="BM154" s="152" t="s">
        <v>2314</v>
      </c>
    </row>
    <row r="155" spans="2:65" s="1" customFormat="1" ht="38" customHeight="1">
      <c r="B155" s="139"/>
      <c r="C155" s="140" t="s">
        <v>265</v>
      </c>
      <c r="D155" s="140" t="s">
        <v>187</v>
      </c>
      <c r="E155" s="141" t="s">
        <v>2232</v>
      </c>
      <c r="F155" s="142" t="s">
        <v>2233</v>
      </c>
      <c r="G155" s="143" t="s">
        <v>190</v>
      </c>
      <c r="H155" s="144">
        <v>25</v>
      </c>
      <c r="I155" s="145"/>
      <c r="J155" s="146">
        <f>ROUND(I155*H155,2)</f>
        <v>0</v>
      </c>
      <c r="K155" s="147"/>
      <c r="L155" s="28"/>
      <c r="M155" s="148" t="s">
        <v>1</v>
      </c>
      <c r="N155" s="149" t="s">
        <v>36</v>
      </c>
      <c r="P155" s="150">
        <f>O155*H155</f>
        <v>0</v>
      </c>
      <c r="Q155" s="150">
        <v>9.2499999999999999E-2</v>
      </c>
      <c r="R155" s="150">
        <f>Q155*H155</f>
        <v>2.3125</v>
      </c>
      <c r="S155" s="150">
        <v>0</v>
      </c>
      <c r="T155" s="151">
        <f>S155*H155</f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>IF(N155="základná",J155,0)</f>
        <v>0</v>
      </c>
      <c r="BF155" s="153">
        <f>IF(N155="znížená",J155,0)</f>
        <v>0</v>
      </c>
      <c r="BG155" s="153">
        <f>IF(N155="zákl. prenesená",J155,0)</f>
        <v>0</v>
      </c>
      <c r="BH155" s="153">
        <f>IF(N155="zníž. prenesená",J155,0)</f>
        <v>0</v>
      </c>
      <c r="BI155" s="153">
        <f>IF(N155="nulová",J155,0)</f>
        <v>0</v>
      </c>
      <c r="BJ155" s="13" t="s">
        <v>83</v>
      </c>
      <c r="BK155" s="153">
        <f>ROUND(I155*H155,2)</f>
        <v>0</v>
      </c>
      <c r="BL155" s="13" t="s">
        <v>191</v>
      </c>
      <c r="BM155" s="152" t="s">
        <v>2315</v>
      </c>
    </row>
    <row r="156" spans="2:65" s="1" customFormat="1" ht="24.25" customHeight="1">
      <c r="B156" s="139"/>
      <c r="C156" s="154" t="s">
        <v>269</v>
      </c>
      <c r="D156" s="154" t="s">
        <v>220</v>
      </c>
      <c r="E156" s="155" t="s">
        <v>1611</v>
      </c>
      <c r="F156" s="156" t="s">
        <v>1612</v>
      </c>
      <c r="G156" s="157" t="s">
        <v>190</v>
      </c>
      <c r="H156" s="158">
        <v>25.5</v>
      </c>
      <c r="I156" s="159"/>
      <c r="J156" s="160">
        <f>ROUND(I156*H156,2)</f>
        <v>0</v>
      </c>
      <c r="K156" s="161"/>
      <c r="L156" s="162"/>
      <c r="M156" s="163" t="s">
        <v>1</v>
      </c>
      <c r="N156" s="164" t="s">
        <v>36</v>
      </c>
      <c r="P156" s="150">
        <f>O156*H156</f>
        <v>0</v>
      </c>
      <c r="Q156" s="150">
        <v>0.13</v>
      </c>
      <c r="R156" s="150">
        <f>Q156*H156</f>
        <v>3.3149999999999999</v>
      </c>
      <c r="S156" s="150">
        <v>0</v>
      </c>
      <c r="T156" s="151">
        <f>S156*H156</f>
        <v>0</v>
      </c>
      <c r="AR156" s="152" t="s">
        <v>215</v>
      </c>
      <c r="AT156" s="152" t="s">
        <v>220</v>
      </c>
      <c r="AU156" s="152" t="s">
        <v>83</v>
      </c>
      <c r="AY156" s="13" t="s">
        <v>185</v>
      </c>
      <c r="BE156" s="153">
        <f>IF(N156="základná",J156,0)</f>
        <v>0</v>
      </c>
      <c r="BF156" s="153">
        <f>IF(N156="znížená",J156,0)</f>
        <v>0</v>
      </c>
      <c r="BG156" s="153">
        <f>IF(N156="zákl. prenesená",J156,0)</f>
        <v>0</v>
      </c>
      <c r="BH156" s="153">
        <f>IF(N156="zníž. prenesená",J156,0)</f>
        <v>0</v>
      </c>
      <c r="BI156" s="153">
        <f>IF(N156="nulová",J156,0)</f>
        <v>0</v>
      </c>
      <c r="BJ156" s="13" t="s">
        <v>83</v>
      </c>
      <c r="BK156" s="153">
        <f>ROUND(I156*H156,2)</f>
        <v>0</v>
      </c>
      <c r="BL156" s="13" t="s">
        <v>191</v>
      </c>
      <c r="BM156" s="152" t="s">
        <v>2316</v>
      </c>
    </row>
    <row r="157" spans="2:65" s="11" customFormat="1" ht="23" customHeight="1">
      <c r="B157" s="127"/>
      <c r="D157" s="128" t="s">
        <v>69</v>
      </c>
      <c r="E157" s="137" t="s">
        <v>207</v>
      </c>
      <c r="F157" s="137" t="s">
        <v>289</v>
      </c>
      <c r="I157" s="130"/>
      <c r="J157" s="138">
        <f>BK157</f>
        <v>0</v>
      </c>
      <c r="L157" s="127"/>
      <c r="M157" s="132"/>
      <c r="P157" s="133">
        <f>P158</f>
        <v>0</v>
      </c>
      <c r="R157" s="133">
        <f>R158</f>
        <v>0</v>
      </c>
      <c r="T157" s="134">
        <f>T158</f>
        <v>0</v>
      </c>
      <c r="AR157" s="128" t="s">
        <v>77</v>
      </c>
      <c r="AT157" s="135" t="s">
        <v>69</v>
      </c>
      <c r="AU157" s="135" t="s">
        <v>77</v>
      </c>
      <c r="AY157" s="128" t="s">
        <v>185</v>
      </c>
      <c r="BK157" s="136">
        <f>BK158</f>
        <v>0</v>
      </c>
    </row>
    <row r="158" spans="2:65" s="1" customFormat="1" ht="16.5" customHeight="1">
      <c r="B158" s="139"/>
      <c r="C158" s="140" t="s">
        <v>273</v>
      </c>
      <c r="D158" s="140" t="s">
        <v>187</v>
      </c>
      <c r="E158" s="141" t="s">
        <v>2236</v>
      </c>
      <c r="F158" s="142" t="s">
        <v>2237</v>
      </c>
      <c r="G158" s="143" t="s">
        <v>190</v>
      </c>
      <c r="H158" s="144">
        <v>125.44</v>
      </c>
      <c r="I158" s="145"/>
      <c r="J158" s="146">
        <f>ROUND(I158*H158,2)</f>
        <v>0</v>
      </c>
      <c r="K158" s="147"/>
      <c r="L158" s="28"/>
      <c r="M158" s="148" t="s">
        <v>1</v>
      </c>
      <c r="N158" s="149" t="s">
        <v>36</v>
      </c>
      <c r="P158" s="150">
        <f>O158*H158</f>
        <v>0</v>
      </c>
      <c r="Q158" s="150">
        <v>0</v>
      </c>
      <c r="R158" s="150">
        <f>Q158*H158</f>
        <v>0</v>
      </c>
      <c r="S158" s="150">
        <v>0</v>
      </c>
      <c r="T158" s="151">
        <f>S158*H158</f>
        <v>0</v>
      </c>
      <c r="AR158" s="152" t="s">
        <v>191</v>
      </c>
      <c r="AT158" s="152" t="s">
        <v>187</v>
      </c>
      <c r="AU158" s="152" t="s">
        <v>83</v>
      </c>
      <c r="AY158" s="13" t="s">
        <v>185</v>
      </c>
      <c r="BE158" s="153">
        <f>IF(N158="základná",J158,0)</f>
        <v>0</v>
      </c>
      <c r="BF158" s="153">
        <f>IF(N158="znížená",J158,0)</f>
        <v>0</v>
      </c>
      <c r="BG158" s="153">
        <f>IF(N158="zákl. prenesená",J158,0)</f>
        <v>0</v>
      </c>
      <c r="BH158" s="153">
        <f>IF(N158="zníž. prenesená",J158,0)</f>
        <v>0</v>
      </c>
      <c r="BI158" s="153">
        <f>IF(N158="nulová",J158,0)</f>
        <v>0</v>
      </c>
      <c r="BJ158" s="13" t="s">
        <v>83</v>
      </c>
      <c r="BK158" s="153">
        <f>ROUND(I158*H158,2)</f>
        <v>0</v>
      </c>
      <c r="BL158" s="13" t="s">
        <v>191</v>
      </c>
      <c r="BM158" s="152" t="s">
        <v>2317</v>
      </c>
    </row>
    <row r="159" spans="2:65" s="11" customFormat="1" ht="23" customHeight="1">
      <c r="B159" s="127"/>
      <c r="D159" s="128" t="s">
        <v>69</v>
      </c>
      <c r="E159" s="137" t="s">
        <v>219</v>
      </c>
      <c r="F159" s="137" t="s">
        <v>378</v>
      </c>
      <c r="I159" s="130"/>
      <c r="J159" s="138">
        <f>BK159</f>
        <v>0</v>
      </c>
      <c r="L159" s="127"/>
      <c r="M159" s="132"/>
      <c r="P159" s="133">
        <f>SUM(P160:P167)</f>
        <v>0</v>
      </c>
      <c r="R159" s="133">
        <f>SUM(R160:R167)</f>
        <v>2.9923999999999999</v>
      </c>
      <c r="T159" s="134">
        <f>SUM(T160:T167)</f>
        <v>0</v>
      </c>
      <c r="AR159" s="128" t="s">
        <v>77</v>
      </c>
      <c r="AT159" s="135" t="s">
        <v>69</v>
      </c>
      <c r="AU159" s="135" t="s">
        <v>77</v>
      </c>
      <c r="AY159" s="128" t="s">
        <v>185</v>
      </c>
      <c r="BK159" s="136">
        <f>SUM(BK160:BK167)</f>
        <v>0</v>
      </c>
    </row>
    <row r="160" spans="2:65" s="1" customFormat="1" ht="16.5" customHeight="1">
      <c r="B160" s="139"/>
      <c r="C160" s="140" t="s">
        <v>77</v>
      </c>
      <c r="D160" s="140" t="s">
        <v>187</v>
      </c>
      <c r="E160" s="141" t="s">
        <v>2239</v>
      </c>
      <c r="F160" s="142" t="s">
        <v>2318</v>
      </c>
      <c r="G160" s="143" t="s">
        <v>430</v>
      </c>
      <c r="H160" s="144">
        <v>1</v>
      </c>
      <c r="I160" s="145"/>
      <c r="J160" s="146">
        <f t="shared" ref="J160:J167" si="10">ROUND(I160*H160,2)</f>
        <v>0</v>
      </c>
      <c r="K160" s="147"/>
      <c r="L160" s="28"/>
      <c r="M160" s="148" t="s">
        <v>1</v>
      </c>
      <c r="N160" s="149" t="s">
        <v>36</v>
      </c>
      <c r="P160" s="150">
        <f t="shared" ref="P160:P167" si="11">O160*H160</f>
        <v>0</v>
      </c>
      <c r="Q160" s="150">
        <v>0</v>
      </c>
      <c r="R160" s="150">
        <f t="shared" ref="R160:R167" si="12">Q160*H160</f>
        <v>0</v>
      </c>
      <c r="S160" s="150">
        <v>0</v>
      </c>
      <c r="T160" s="151">
        <f t="shared" ref="T160:T167" si="13">S160*H160</f>
        <v>0</v>
      </c>
      <c r="AR160" s="152" t="s">
        <v>448</v>
      </c>
      <c r="AT160" s="152" t="s">
        <v>187</v>
      </c>
      <c r="AU160" s="152" t="s">
        <v>83</v>
      </c>
      <c r="AY160" s="13" t="s">
        <v>185</v>
      </c>
      <c r="BE160" s="153">
        <f t="shared" ref="BE160:BE167" si="14">IF(N160="základná",J160,0)</f>
        <v>0</v>
      </c>
      <c r="BF160" s="153">
        <f t="shared" ref="BF160:BF167" si="15">IF(N160="znížená",J160,0)</f>
        <v>0</v>
      </c>
      <c r="BG160" s="153">
        <f t="shared" ref="BG160:BG167" si="16">IF(N160="zákl. prenesená",J160,0)</f>
        <v>0</v>
      </c>
      <c r="BH160" s="153">
        <f t="shared" ref="BH160:BH167" si="17">IF(N160="zníž. prenesená",J160,0)</f>
        <v>0</v>
      </c>
      <c r="BI160" s="153">
        <f t="shared" ref="BI160:BI167" si="18">IF(N160="nulová",J160,0)</f>
        <v>0</v>
      </c>
      <c r="BJ160" s="13" t="s">
        <v>83</v>
      </c>
      <c r="BK160" s="153">
        <f t="shared" ref="BK160:BK167" si="19">ROUND(I160*H160,2)</f>
        <v>0</v>
      </c>
      <c r="BL160" s="13" t="s">
        <v>448</v>
      </c>
      <c r="BM160" s="152" t="s">
        <v>2319</v>
      </c>
    </row>
    <row r="161" spans="2:65" s="1" customFormat="1" ht="38" customHeight="1">
      <c r="B161" s="139"/>
      <c r="C161" s="140" t="s">
        <v>7</v>
      </c>
      <c r="D161" s="140" t="s">
        <v>187</v>
      </c>
      <c r="E161" s="141" t="s">
        <v>388</v>
      </c>
      <c r="F161" s="142" t="s">
        <v>1617</v>
      </c>
      <c r="G161" s="143" t="s">
        <v>241</v>
      </c>
      <c r="H161" s="144">
        <v>10</v>
      </c>
      <c r="I161" s="145"/>
      <c r="J161" s="146">
        <f t="shared" si="10"/>
        <v>0</v>
      </c>
      <c r="K161" s="147"/>
      <c r="L161" s="28"/>
      <c r="M161" s="148" t="s">
        <v>1</v>
      </c>
      <c r="N161" s="149" t="s">
        <v>36</v>
      </c>
      <c r="P161" s="150">
        <f t="shared" si="11"/>
        <v>0</v>
      </c>
      <c r="Q161" s="150">
        <v>9.8529599999999995E-2</v>
      </c>
      <c r="R161" s="150">
        <f t="shared" si="12"/>
        <v>0.98529599999999995</v>
      </c>
      <c r="S161" s="150">
        <v>0</v>
      </c>
      <c r="T161" s="151">
        <f t="shared" si="13"/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3" t="s">
        <v>83</v>
      </c>
      <c r="BK161" s="153">
        <f t="shared" si="19"/>
        <v>0</v>
      </c>
      <c r="BL161" s="13" t="s">
        <v>191</v>
      </c>
      <c r="BM161" s="152" t="s">
        <v>2320</v>
      </c>
    </row>
    <row r="162" spans="2:65" s="1" customFormat="1" ht="21.75" customHeight="1">
      <c r="B162" s="139"/>
      <c r="C162" s="154" t="s">
        <v>285</v>
      </c>
      <c r="D162" s="154" t="s">
        <v>220</v>
      </c>
      <c r="E162" s="155" t="s">
        <v>392</v>
      </c>
      <c r="F162" s="156" t="s">
        <v>1619</v>
      </c>
      <c r="G162" s="157" t="s">
        <v>255</v>
      </c>
      <c r="H162" s="158">
        <v>10</v>
      </c>
      <c r="I162" s="159"/>
      <c r="J162" s="160">
        <f t="shared" si="10"/>
        <v>0</v>
      </c>
      <c r="K162" s="161"/>
      <c r="L162" s="162"/>
      <c r="M162" s="163" t="s">
        <v>1</v>
      </c>
      <c r="N162" s="164" t="s">
        <v>36</v>
      </c>
      <c r="P162" s="150">
        <f t="shared" si="11"/>
        <v>0</v>
      </c>
      <c r="Q162" s="150">
        <v>2.35E-2</v>
      </c>
      <c r="R162" s="150">
        <f t="shared" si="12"/>
        <v>0.23499999999999999</v>
      </c>
      <c r="S162" s="150">
        <v>0</v>
      </c>
      <c r="T162" s="151">
        <f t="shared" si="13"/>
        <v>0</v>
      </c>
      <c r="AR162" s="152" t="s">
        <v>215</v>
      </c>
      <c r="AT162" s="152" t="s">
        <v>220</v>
      </c>
      <c r="AU162" s="152" t="s">
        <v>83</v>
      </c>
      <c r="AY162" s="13" t="s">
        <v>185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3" t="s">
        <v>83</v>
      </c>
      <c r="BK162" s="153">
        <f t="shared" si="19"/>
        <v>0</v>
      </c>
      <c r="BL162" s="13" t="s">
        <v>191</v>
      </c>
      <c r="BM162" s="152" t="s">
        <v>2321</v>
      </c>
    </row>
    <row r="163" spans="2:65" s="1" customFormat="1" ht="33" customHeight="1">
      <c r="B163" s="139"/>
      <c r="C163" s="140" t="s">
        <v>290</v>
      </c>
      <c r="D163" s="140" t="s">
        <v>187</v>
      </c>
      <c r="E163" s="141" t="s">
        <v>396</v>
      </c>
      <c r="F163" s="142" t="s">
        <v>397</v>
      </c>
      <c r="G163" s="143" t="s">
        <v>198</v>
      </c>
      <c r="H163" s="144">
        <v>0.8</v>
      </c>
      <c r="I163" s="145"/>
      <c r="J163" s="146">
        <f t="shared" si="10"/>
        <v>0</v>
      </c>
      <c r="K163" s="147"/>
      <c r="L163" s="28"/>
      <c r="M163" s="148" t="s">
        <v>1</v>
      </c>
      <c r="N163" s="149" t="s">
        <v>36</v>
      </c>
      <c r="P163" s="150">
        <f t="shared" si="11"/>
        <v>0</v>
      </c>
      <c r="Q163" s="150">
        <v>2.2151299999999998</v>
      </c>
      <c r="R163" s="150">
        <f t="shared" si="12"/>
        <v>1.7721039999999999</v>
      </c>
      <c r="S163" s="150">
        <v>0</v>
      </c>
      <c r="T163" s="151">
        <f t="shared" si="13"/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3" t="s">
        <v>83</v>
      </c>
      <c r="BK163" s="153">
        <f t="shared" si="19"/>
        <v>0</v>
      </c>
      <c r="BL163" s="13" t="s">
        <v>191</v>
      </c>
      <c r="BM163" s="152" t="s">
        <v>2322</v>
      </c>
    </row>
    <row r="164" spans="2:65" s="1" customFormat="1" ht="24.25" customHeight="1">
      <c r="B164" s="139"/>
      <c r="C164" s="140" t="s">
        <v>298</v>
      </c>
      <c r="D164" s="140" t="s">
        <v>187</v>
      </c>
      <c r="E164" s="141" t="s">
        <v>2088</v>
      </c>
      <c r="F164" s="142" t="s">
        <v>2089</v>
      </c>
      <c r="G164" s="143" t="s">
        <v>190</v>
      </c>
      <c r="H164" s="144">
        <v>108.2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2323</v>
      </c>
    </row>
    <row r="165" spans="2:65" s="1" customFormat="1" ht="16.5" customHeight="1">
      <c r="B165" s="139"/>
      <c r="C165" s="140" t="s">
        <v>302</v>
      </c>
      <c r="D165" s="140" t="s">
        <v>187</v>
      </c>
      <c r="E165" s="141" t="s">
        <v>424</v>
      </c>
      <c r="F165" s="142" t="s">
        <v>425</v>
      </c>
      <c r="G165" s="143" t="s">
        <v>190</v>
      </c>
      <c r="H165" s="144">
        <v>125.44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2324</v>
      </c>
    </row>
    <row r="166" spans="2:65" s="1" customFormat="1" ht="24.25" customHeight="1">
      <c r="B166" s="139"/>
      <c r="C166" s="140" t="s">
        <v>306</v>
      </c>
      <c r="D166" s="140" t="s">
        <v>187</v>
      </c>
      <c r="E166" s="141" t="s">
        <v>2098</v>
      </c>
      <c r="F166" s="142" t="s">
        <v>2099</v>
      </c>
      <c r="G166" s="143" t="s">
        <v>1553</v>
      </c>
      <c r="H166" s="144">
        <v>1</v>
      </c>
      <c r="I166" s="145"/>
      <c r="J166" s="146">
        <f t="shared" si="10"/>
        <v>0</v>
      </c>
      <c r="K166" s="147"/>
      <c r="L166" s="28"/>
      <c r="M166" s="148" t="s">
        <v>1</v>
      </c>
      <c r="N166" s="149" t="s">
        <v>36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3" t="s">
        <v>83</v>
      </c>
      <c r="BK166" s="153">
        <f t="shared" si="19"/>
        <v>0</v>
      </c>
      <c r="BL166" s="13" t="s">
        <v>191</v>
      </c>
      <c r="BM166" s="152" t="s">
        <v>2325</v>
      </c>
    </row>
    <row r="167" spans="2:65" s="1" customFormat="1" ht="24.25" customHeight="1">
      <c r="B167" s="139"/>
      <c r="C167" s="140" t="s">
        <v>203</v>
      </c>
      <c r="D167" s="140" t="s">
        <v>187</v>
      </c>
      <c r="E167" s="141" t="s">
        <v>545</v>
      </c>
      <c r="F167" s="142" t="s">
        <v>546</v>
      </c>
      <c r="G167" s="143" t="s">
        <v>223</v>
      </c>
      <c r="H167" s="144">
        <v>8.65</v>
      </c>
      <c r="I167" s="145"/>
      <c r="J167" s="146">
        <f t="shared" si="10"/>
        <v>0</v>
      </c>
      <c r="K167" s="147"/>
      <c r="L167" s="28"/>
      <c r="M167" s="148" t="s">
        <v>1</v>
      </c>
      <c r="N167" s="149" t="s">
        <v>36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3" t="s">
        <v>83</v>
      </c>
      <c r="BK167" s="153">
        <f t="shared" si="19"/>
        <v>0</v>
      </c>
      <c r="BL167" s="13" t="s">
        <v>191</v>
      </c>
      <c r="BM167" s="152" t="s">
        <v>2326</v>
      </c>
    </row>
    <row r="168" spans="2:65" s="11" customFormat="1" ht="23" customHeight="1">
      <c r="B168" s="127"/>
      <c r="D168" s="128" t="s">
        <v>69</v>
      </c>
      <c r="E168" s="137" t="s">
        <v>548</v>
      </c>
      <c r="F168" s="137" t="s">
        <v>549</v>
      </c>
      <c r="I168" s="130"/>
      <c r="J168" s="138">
        <f>BK168</f>
        <v>0</v>
      </c>
      <c r="L168" s="127"/>
      <c r="M168" s="132"/>
      <c r="P168" s="133">
        <f>P169</f>
        <v>0</v>
      </c>
      <c r="R168" s="133">
        <f>R169</f>
        <v>0</v>
      </c>
      <c r="T168" s="134">
        <f>T169</f>
        <v>0</v>
      </c>
      <c r="AR168" s="128" t="s">
        <v>77</v>
      </c>
      <c r="AT168" s="135" t="s">
        <v>69</v>
      </c>
      <c r="AU168" s="135" t="s">
        <v>77</v>
      </c>
      <c r="AY168" s="128" t="s">
        <v>185</v>
      </c>
      <c r="BK168" s="136">
        <f>BK169</f>
        <v>0</v>
      </c>
    </row>
    <row r="169" spans="2:65" s="1" customFormat="1" ht="16.5" customHeight="1">
      <c r="B169" s="139"/>
      <c r="C169" s="140" t="s">
        <v>310</v>
      </c>
      <c r="D169" s="140" t="s">
        <v>187</v>
      </c>
      <c r="E169" s="141" t="s">
        <v>2249</v>
      </c>
      <c r="F169" s="142" t="s">
        <v>2073</v>
      </c>
      <c r="G169" s="143" t="s">
        <v>223</v>
      </c>
      <c r="H169" s="144">
        <v>201.34800000000001</v>
      </c>
      <c r="I169" s="145"/>
      <c r="J169" s="146">
        <f>ROUND(I169*H169,2)</f>
        <v>0</v>
      </c>
      <c r="K169" s="147"/>
      <c r="L169" s="28"/>
      <c r="M169" s="148" t="s">
        <v>1</v>
      </c>
      <c r="N169" s="149" t="s">
        <v>36</v>
      </c>
      <c r="P169" s="150">
        <f>O169*H169</f>
        <v>0</v>
      </c>
      <c r="Q169" s="150">
        <v>0</v>
      </c>
      <c r="R169" s="150">
        <f>Q169*H169</f>
        <v>0</v>
      </c>
      <c r="S169" s="150">
        <v>0</v>
      </c>
      <c r="T169" s="151">
        <f>S169*H169</f>
        <v>0</v>
      </c>
      <c r="AR169" s="152" t="s">
        <v>191</v>
      </c>
      <c r="AT169" s="152" t="s">
        <v>187</v>
      </c>
      <c r="AU169" s="152" t="s">
        <v>83</v>
      </c>
      <c r="AY169" s="13" t="s">
        <v>185</v>
      </c>
      <c r="BE169" s="153">
        <f>IF(N169="základná",J169,0)</f>
        <v>0</v>
      </c>
      <c r="BF169" s="153">
        <f>IF(N169="znížená",J169,0)</f>
        <v>0</v>
      </c>
      <c r="BG169" s="153">
        <f>IF(N169="zákl. prenesená",J169,0)</f>
        <v>0</v>
      </c>
      <c r="BH169" s="153">
        <f>IF(N169="zníž. prenesená",J169,0)</f>
        <v>0</v>
      </c>
      <c r="BI169" s="153">
        <f>IF(N169="nulová",J169,0)</f>
        <v>0</v>
      </c>
      <c r="BJ169" s="13" t="s">
        <v>83</v>
      </c>
      <c r="BK169" s="153">
        <f>ROUND(I169*H169,2)</f>
        <v>0</v>
      </c>
      <c r="BL169" s="13" t="s">
        <v>191</v>
      </c>
      <c r="BM169" s="152" t="s">
        <v>2327</v>
      </c>
    </row>
    <row r="170" spans="2:65" s="11" customFormat="1" ht="26" customHeight="1">
      <c r="B170" s="127"/>
      <c r="D170" s="128" t="s">
        <v>69</v>
      </c>
      <c r="E170" s="129" t="s">
        <v>554</v>
      </c>
      <c r="F170" s="129" t="s">
        <v>555</v>
      </c>
      <c r="I170" s="130"/>
      <c r="J170" s="131">
        <f>BK170</f>
        <v>0</v>
      </c>
      <c r="L170" s="127"/>
      <c r="M170" s="132"/>
      <c r="P170" s="133">
        <f>P171+P173+P185+P188+P191+P195</f>
        <v>0</v>
      </c>
      <c r="R170" s="133">
        <f>R171+R173+R185+R188+R191+R195</f>
        <v>0.93717704000000002</v>
      </c>
      <c r="T170" s="134">
        <f>T171+T173+T185+T188+T191+T195</f>
        <v>0</v>
      </c>
      <c r="AR170" s="128" t="s">
        <v>83</v>
      </c>
      <c r="AT170" s="135" t="s">
        <v>69</v>
      </c>
      <c r="AU170" s="135" t="s">
        <v>70</v>
      </c>
      <c r="AY170" s="128" t="s">
        <v>185</v>
      </c>
      <c r="BK170" s="136">
        <f>BK171+BK173+BK185+BK188+BK191+BK195</f>
        <v>0</v>
      </c>
    </row>
    <row r="171" spans="2:65" s="11" customFormat="1" ht="23" customHeight="1">
      <c r="B171" s="127"/>
      <c r="D171" s="128" t="s">
        <v>69</v>
      </c>
      <c r="E171" s="137" t="s">
        <v>623</v>
      </c>
      <c r="F171" s="137" t="s">
        <v>2251</v>
      </c>
      <c r="I171" s="130"/>
      <c r="J171" s="138">
        <f>BK171</f>
        <v>0</v>
      </c>
      <c r="L171" s="127"/>
      <c r="M171" s="132"/>
      <c r="P171" s="133">
        <f>P172</f>
        <v>0</v>
      </c>
      <c r="R171" s="133">
        <f>R172</f>
        <v>0</v>
      </c>
      <c r="T171" s="134">
        <f>T172</f>
        <v>0</v>
      </c>
      <c r="AR171" s="128" t="s">
        <v>83</v>
      </c>
      <c r="AT171" s="135" t="s">
        <v>69</v>
      </c>
      <c r="AU171" s="135" t="s">
        <v>77</v>
      </c>
      <c r="AY171" s="128" t="s">
        <v>185</v>
      </c>
      <c r="BK171" s="136">
        <f>BK172</f>
        <v>0</v>
      </c>
    </row>
    <row r="172" spans="2:65" s="1" customFormat="1" ht="16.5" customHeight="1">
      <c r="B172" s="139"/>
      <c r="C172" s="140" t="s">
        <v>314</v>
      </c>
      <c r="D172" s="140" t="s">
        <v>187</v>
      </c>
      <c r="E172" s="141" t="s">
        <v>2252</v>
      </c>
      <c r="F172" s="142" t="s">
        <v>2328</v>
      </c>
      <c r="G172" s="143" t="s">
        <v>430</v>
      </c>
      <c r="H172" s="144">
        <v>1</v>
      </c>
      <c r="I172" s="145"/>
      <c r="J172" s="146">
        <f>ROUND(I172*H172,2)</f>
        <v>0</v>
      </c>
      <c r="K172" s="147"/>
      <c r="L172" s="28"/>
      <c r="M172" s="148" t="s">
        <v>1</v>
      </c>
      <c r="N172" s="149" t="s">
        <v>36</v>
      </c>
      <c r="P172" s="150">
        <f>O172*H172</f>
        <v>0</v>
      </c>
      <c r="Q172" s="150">
        <v>0</v>
      </c>
      <c r="R172" s="150">
        <f>Q172*H172</f>
        <v>0</v>
      </c>
      <c r="S172" s="150">
        <v>0</v>
      </c>
      <c r="T172" s="151">
        <f>S172*H172</f>
        <v>0</v>
      </c>
      <c r="AR172" s="152" t="s">
        <v>252</v>
      </c>
      <c r="AT172" s="152" t="s">
        <v>187</v>
      </c>
      <c r="AU172" s="152" t="s">
        <v>83</v>
      </c>
      <c r="AY172" s="13" t="s">
        <v>185</v>
      </c>
      <c r="BE172" s="153">
        <f>IF(N172="základná",J172,0)</f>
        <v>0</v>
      </c>
      <c r="BF172" s="153">
        <f>IF(N172="znížená",J172,0)</f>
        <v>0</v>
      </c>
      <c r="BG172" s="153">
        <f>IF(N172="zákl. prenesená",J172,0)</f>
        <v>0</v>
      </c>
      <c r="BH172" s="153">
        <f>IF(N172="zníž. prenesená",J172,0)</f>
        <v>0</v>
      </c>
      <c r="BI172" s="153">
        <f>IF(N172="nulová",J172,0)</f>
        <v>0</v>
      </c>
      <c r="BJ172" s="13" t="s">
        <v>83</v>
      </c>
      <c r="BK172" s="153">
        <f>ROUND(I172*H172,2)</f>
        <v>0</v>
      </c>
      <c r="BL172" s="13" t="s">
        <v>252</v>
      </c>
      <c r="BM172" s="152" t="s">
        <v>2329</v>
      </c>
    </row>
    <row r="173" spans="2:65" s="11" customFormat="1" ht="23" customHeight="1">
      <c r="B173" s="127"/>
      <c r="D173" s="128" t="s">
        <v>69</v>
      </c>
      <c r="E173" s="137" t="s">
        <v>1689</v>
      </c>
      <c r="F173" s="137" t="s">
        <v>1690</v>
      </c>
      <c r="I173" s="130"/>
      <c r="J173" s="138">
        <f>BK173</f>
        <v>0</v>
      </c>
      <c r="L173" s="127"/>
      <c r="M173" s="132"/>
      <c r="P173" s="133">
        <f>SUM(P174:P184)</f>
        <v>0</v>
      </c>
      <c r="R173" s="133">
        <f>SUM(R174:R184)</f>
        <v>0.93717704000000002</v>
      </c>
      <c r="T173" s="134">
        <f>SUM(T174:T184)</f>
        <v>0</v>
      </c>
      <c r="AR173" s="128" t="s">
        <v>83</v>
      </c>
      <c r="AT173" s="135" t="s">
        <v>69</v>
      </c>
      <c r="AU173" s="135" t="s">
        <v>77</v>
      </c>
      <c r="AY173" s="128" t="s">
        <v>185</v>
      </c>
      <c r="BK173" s="136">
        <f>SUM(BK174:BK184)</f>
        <v>0</v>
      </c>
    </row>
    <row r="174" spans="2:65" s="1" customFormat="1" ht="33" customHeight="1">
      <c r="B174" s="139"/>
      <c r="C174" s="140" t="s">
        <v>350</v>
      </c>
      <c r="D174" s="140" t="s">
        <v>187</v>
      </c>
      <c r="E174" s="141" t="s">
        <v>2274</v>
      </c>
      <c r="F174" s="142" t="s">
        <v>2275</v>
      </c>
      <c r="G174" s="143" t="s">
        <v>255</v>
      </c>
      <c r="H174" s="144">
        <v>5</v>
      </c>
      <c r="I174" s="145"/>
      <c r="J174" s="146">
        <f t="shared" ref="J174:J184" si="20">ROUND(I174*H174,2)</f>
        <v>0</v>
      </c>
      <c r="K174" s="147"/>
      <c r="L174" s="28"/>
      <c r="M174" s="148" t="s">
        <v>1</v>
      </c>
      <c r="N174" s="149" t="s">
        <v>36</v>
      </c>
      <c r="P174" s="150">
        <f t="shared" ref="P174:P184" si="21">O174*H174</f>
        <v>0</v>
      </c>
      <c r="Q174" s="150">
        <v>2.1000000000000001E-4</v>
      </c>
      <c r="R174" s="150">
        <f t="shared" ref="R174:R184" si="22">Q174*H174</f>
        <v>1.0500000000000002E-3</v>
      </c>
      <c r="S174" s="150">
        <v>0</v>
      </c>
      <c r="T174" s="151">
        <f t="shared" ref="T174:T184" si="23">S174*H174</f>
        <v>0</v>
      </c>
      <c r="AR174" s="152" t="s">
        <v>252</v>
      </c>
      <c r="AT174" s="152" t="s">
        <v>187</v>
      </c>
      <c r="AU174" s="152" t="s">
        <v>83</v>
      </c>
      <c r="AY174" s="13" t="s">
        <v>185</v>
      </c>
      <c r="BE174" s="153">
        <f t="shared" ref="BE174:BE184" si="24">IF(N174="základná",J174,0)</f>
        <v>0</v>
      </c>
      <c r="BF174" s="153">
        <f t="shared" ref="BF174:BF184" si="25">IF(N174="znížená",J174,0)</f>
        <v>0</v>
      </c>
      <c r="BG174" s="153">
        <f t="shared" ref="BG174:BG184" si="26">IF(N174="zákl. prenesená",J174,0)</f>
        <v>0</v>
      </c>
      <c r="BH174" s="153">
        <f t="shared" ref="BH174:BH184" si="27">IF(N174="zníž. prenesená",J174,0)</f>
        <v>0</v>
      </c>
      <c r="BI174" s="153">
        <f t="shared" ref="BI174:BI184" si="28">IF(N174="nulová",J174,0)</f>
        <v>0</v>
      </c>
      <c r="BJ174" s="13" t="s">
        <v>83</v>
      </c>
      <c r="BK174" s="153">
        <f t="shared" ref="BK174:BK184" si="29">ROUND(I174*H174,2)</f>
        <v>0</v>
      </c>
      <c r="BL174" s="13" t="s">
        <v>252</v>
      </c>
      <c r="BM174" s="152" t="s">
        <v>2330</v>
      </c>
    </row>
    <row r="175" spans="2:65" s="1" customFormat="1" ht="16.5" customHeight="1">
      <c r="B175" s="139"/>
      <c r="C175" s="154" t="s">
        <v>354</v>
      </c>
      <c r="D175" s="154" t="s">
        <v>220</v>
      </c>
      <c r="E175" s="155" t="s">
        <v>2277</v>
      </c>
      <c r="F175" s="156" t="s">
        <v>2278</v>
      </c>
      <c r="G175" s="157" t="s">
        <v>1</v>
      </c>
      <c r="H175" s="158">
        <v>5</v>
      </c>
      <c r="I175" s="159"/>
      <c r="J175" s="160">
        <f t="shared" si="20"/>
        <v>0</v>
      </c>
      <c r="K175" s="161"/>
      <c r="L175" s="162"/>
      <c r="M175" s="163" t="s">
        <v>1</v>
      </c>
      <c r="N175" s="164" t="s">
        <v>36</v>
      </c>
      <c r="P175" s="150">
        <f t="shared" si="21"/>
        <v>0</v>
      </c>
      <c r="Q175" s="150">
        <v>0</v>
      </c>
      <c r="R175" s="150">
        <f t="shared" si="22"/>
        <v>0</v>
      </c>
      <c r="S175" s="150">
        <v>0</v>
      </c>
      <c r="T175" s="151">
        <f t="shared" si="23"/>
        <v>0</v>
      </c>
      <c r="AR175" s="152" t="s">
        <v>318</v>
      </c>
      <c r="AT175" s="152" t="s">
        <v>220</v>
      </c>
      <c r="AU175" s="152" t="s">
        <v>83</v>
      </c>
      <c r="AY175" s="13" t="s">
        <v>185</v>
      </c>
      <c r="BE175" s="153">
        <f t="shared" si="24"/>
        <v>0</v>
      </c>
      <c r="BF175" s="153">
        <f t="shared" si="25"/>
        <v>0</v>
      </c>
      <c r="BG175" s="153">
        <f t="shared" si="26"/>
        <v>0</v>
      </c>
      <c r="BH175" s="153">
        <f t="shared" si="27"/>
        <v>0</v>
      </c>
      <c r="BI175" s="153">
        <f t="shared" si="28"/>
        <v>0</v>
      </c>
      <c r="BJ175" s="13" t="s">
        <v>83</v>
      </c>
      <c r="BK175" s="153">
        <f t="shared" si="29"/>
        <v>0</v>
      </c>
      <c r="BL175" s="13" t="s">
        <v>252</v>
      </c>
      <c r="BM175" s="152" t="s">
        <v>2331</v>
      </c>
    </row>
    <row r="176" spans="2:65" s="1" customFormat="1" ht="24.25" customHeight="1">
      <c r="B176" s="139"/>
      <c r="C176" s="140" t="s">
        <v>318</v>
      </c>
      <c r="D176" s="140" t="s">
        <v>187</v>
      </c>
      <c r="E176" s="141" t="s">
        <v>2255</v>
      </c>
      <c r="F176" s="142" t="s">
        <v>2256</v>
      </c>
      <c r="G176" s="143" t="s">
        <v>241</v>
      </c>
      <c r="H176" s="144">
        <v>94.5</v>
      </c>
      <c r="I176" s="145"/>
      <c r="J176" s="146">
        <f t="shared" si="20"/>
        <v>0</v>
      </c>
      <c r="K176" s="147"/>
      <c r="L176" s="28"/>
      <c r="M176" s="148" t="s">
        <v>1</v>
      </c>
      <c r="N176" s="149" t="s">
        <v>36</v>
      </c>
      <c r="P176" s="150">
        <f t="shared" si="21"/>
        <v>0</v>
      </c>
      <c r="Q176" s="150">
        <v>2.5999999999999998E-4</v>
      </c>
      <c r="R176" s="150">
        <f t="shared" si="22"/>
        <v>2.4569999999999998E-2</v>
      </c>
      <c r="S176" s="150">
        <v>0</v>
      </c>
      <c r="T176" s="151">
        <f t="shared" si="23"/>
        <v>0</v>
      </c>
      <c r="AR176" s="152" t="s">
        <v>252</v>
      </c>
      <c r="AT176" s="152" t="s">
        <v>187</v>
      </c>
      <c r="AU176" s="152" t="s">
        <v>83</v>
      </c>
      <c r="AY176" s="13" t="s">
        <v>185</v>
      </c>
      <c r="BE176" s="153">
        <f t="shared" si="24"/>
        <v>0</v>
      </c>
      <c r="BF176" s="153">
        <f t="shared" si="25"/>
        <v>0</v>
      </c>
      <c r="BG176" s="153">
        <f t="shared" si="26"/>
        <v>0</v>
      </c>
      <c r="BH176" s="153">
        <f t="shared" si="27"/>
        <v>0</v>
      </c>
      <c r="BI176" s="153">
        <f t="shared" si="28"/>
        <v>0</v>
      </c>
      <c r="BJ176" s="13" t="s">
        <v>83</v>
      </c>
      <c r="BK176" s="153">
        <f t="shared" si="29"/>
        <v>0</v>
      </c>
      <c r="BL176" s="13" t="s">
        <v>252</v>
      </c>
      <c r="BM176" s="152" t="s">
        <v>2332</v>
      </c>
    </row>
    <row r="177" spans="2:65" s="1" customFormat="1" ht="24.25" customHeight="1">
      <c r="B177" s="139"/>
      <c r="C177" s="154" t="s">
        <v>322</v>
      </c>
      <c r="D177" s="154" t="s">
        <v>220</v>
      </c>
      <c r="E177" s="155" t="s">
        <v>2258</v>
      </c>
      <c r="F177" s="156" t="s">
        <v>2259</v>
      </c>
      <c r="G177" s="157" t="s">
        <v>198</v>
      </c>
      <c r="H177" s="158">
        <v>0.91200000000000003</v>
      </c>
      <c r="I177" s="159"/>
      <c r="J177" s="160">
        <f t="shared" si="20"/>
        <v>0</v>
      </c>
      <c r="K177" s="161"/>
      <c r="L177" s="162"/>
      <c r="M177" s="163" t="s">
        <v>1</v>
      </c>
      <c r="N177" s="164" t="s">
        <v>36</v>
      </c>
      <c r="P177" s="150">
        <f t="shared" si="21"/>
        <v>0</v>
      </c>
      <c r="Q177" s="150">
        <v>0.44</v>
      </c>
      <c r="R177" s="150">
        <f t="shared" si="22"/>
        <v>0.40128000000000003</v>
      </c>
      <c r="S177" s="150">
        <v>0</v>
      </c>
      <c r="T177" s="151">
        <f t="shared" si="23"/>
        <v>0</v>
      </c>
      <c r="AR177" s="152" t="s">
        <v>318</v>
      </c>
      <c r="AT177" s="152" t="s">
        <v>220</v>
      </c>
      <c r="AU177" s="152" t="s">
        <v>83</v>
      </c>
      <c r="AY177" s="13" t="s">
        <v>185</v>
      </c>
      <c r="BE177" s="153">
        <f t="shared" si="24"/>
        <v>0</v>
      </c>
      <c r="BF177" s="153">
        <f t="shared" si="25"/>
        <v>0</v>
      </c>
      <c r="BG177" s="153">
        <f t="shared" si="26"/>
        <v>0</v>
      </c>
      <c r="BH177" s="153">
        <f t="shared" si="27"/>
        <v>0</v>
      </c>
      <c r="BI177" s="153">
        <f t="shared" si="28"/>
        <v>0</v>
      </c>
      <c r="BJ177" s="13" t="s">
        <v>83</v>
      </c>
      <c r="BK177" s="153">
        <f t="shared" si="29"/>
        <v>0</v>
      </c>
      <c r="BL177" s="13" t="s">
        <v>252</v>
      </c>
      <c r="BM177" s="152" t="s">
        <v>2333</v>
      </c>
    </row>
    <row r="178" spans="2:65" s="1" customFormat="1" ht="24.25" customHeight="1">
      <c r="B178" s="139"/>
      <c r="C178" s="140" t="s">
        <v>326</v>
      </c>
      <c r="D178" s="140" t="s">
        <v>187</v>
      </c>
      <c r="E178" s="141" t="s">
        <v>2261</v>
      </c>
      <c r="F178" s="142" t="s">
        <v>2262</v>
      </c>
      <c r="G178" s="143" t="s">
        <v>241</v>
      </c>
      <c r="H178" s="144">
        <v>41.302</v>
      </c>
      <c r="I178" s="145"/>
      <c r="J178" s="146">
        <f t="shared" si="20"/>
        <v>0</v>
      </c>
      <c r="K178" s="147"/>
      <c r="L178" s="28"/>
      <c r="M178" s="148" t="s">
        <v>1</v>
      </c>
      <c r="N178" s="149" t="s">
        <v>36</v>
      </c>
      <c r="P178" s="150">
        <f t="shared" si="21"/>
        <v>0</v>
      </c>
      <c r="Q178" s="150">
        <v>2.5999999999999998E-4</v>
      </c>
      <c r="R178" s="150">
        <f t="shared" si="22"/>
        <v>1.073852E-2</v>
      </c>
      <c r="S178" s="150">
        <v>0</v>
      </c>
      <c r="T178" s="151">
        <f t="shared" si="23"/>
        <v>0</v>
      </c>
      <c r="AR178" s="152" t="s">
        <v>252</v>
      </c>
      <c r="AT178" s="152" t="s">
        <v>187</v>
      </c>
      <c r="AU178" s="152" t="s">
        <v>83</v>
      </c>
      <c r="AY178" s="13" t="s">
        <v>185</v>
      </c>
      <c r="BE178" s="153">
        <f t="shared" si="24"/>
        <v>0</v>
      </c>
      <c r="BF178" s="153">
        <f t="shared" si="25"/>
        <v>0</v>
      </c>
      <c r="BG178" s="153">
        <f t="shared" si="26"/>
        <v>0</v>
      </c>
      <c r="BH178" s="153">
        <f t="shared" si="27"/>
        <v>0</v>
      </c>
      <c r="BI178" s="153">
        <f t="shared" si="28"/>
        <v>0</v>
      </c>
      <c r="BJ178" s="13" t="s">
        <v>83</v>
      </c>
      <c r="BK178" s="153">
        <f t="shared" si="29"/>
        <v>0</v>
      </c>
      <c r="BL178" s="13" t="s">
        <v>252</v>
      </c>
      <c r="BM178" s="152" t="s">
        <v>2334</v>
      </c>
    </row>
    <row r="179" spans="2:65" s="1" customFormat="1" ht="24.25" customHeight="1">
      <c r="B179" s="139"/>
      <c r="C179" s="154" t="s">
        <v>330</v>
      </c>
      <c r="D179" s="154" t="s">
        <v>220</v>
      </c>
      <c r="E179" s="155" t="s">
        <v>2264</v>
      </c>
      <c r="F179" s="156" t="s">
        <v>2265</v>
      </c>
      <c r="G179" s="157" t="s">
        <v>198</v>
      </c>
      <c r="H179" s="158">
        <v>1.022</v>
      </c>
      <c r="I179" s="159"/>
      <c r="J179" s="160">
        <f t="shared" si="20"/>
        <v>0</v>
      </c>
      <c r="K179" s="161"/>
      <c r="L179" s="162"/>
      <c r="M179" s="163" t="s">
        <v>1</v>
      </c>
      <c r="N179" s="164" t="s">
        <v>36</v>
      </c>
      <c r="P179" s="150">
        <f t="shared" si="21"/>
        <v>0</v>
      </c>
      <c r="Q179" s="150">
        <v>0.44</v>
      </c>
      <c r="R179" s="150">
        <f t="shared" si="22"/>
        <v>0.44968000000000002</v>
      </c>
      <c r="S179" s="150">
        <v>0</v>
      </c>
      <c r="T179" s="151">
        <f t="shared" si="23"/>
        <v>0</v>
      </c>
      <c r="AR179" s="152" t="s">
        <v>318</v>
      </c>
      <c r="AT179" s="152" t="s">
        <v>220</v>
      </c>
      <c r="AU179" s="152" t="s">
        <v>83</v>
      </c>
      <c r="AY179" s="13" t="s">
        <v>185</v>
      </c>
      <c r="BE179" s="153">
        <f t="shared" si="24"/>
        <v>0</v>
      </c>
      <c r="BF179" s="153">
        <f t="shared" si="25"/>
        <v>0</v>
      </c>
      <c r="BG179" s="153">
        <f t="shared" si="26"/>
        <v>0</v>
      </c>
      <c r="BH179" s="153">
        <f t="shared" si="27"/>
        <v>0</v>
      </c>
      <c r="BI179" s="153">
        <f t="shared" si="28"/>
        <v>0</v>
      </c>
      <c r="BJ179" s="13" t="s">
        <v>83</v>
      </c>
      <c r="BK179" s="153">
        <f t="shared" si="29"/>
        <v>0</v>
      </c>
      <c r="BL179" s="13" t="s">
        <v>252</v>
      </c>
      <c r="BM179" s="152" t="s">
        <v>2335</v>
      </c>
    </row>
    <row r="180" spans="2:65" s="1" customFormat="1" ht="24.25" customHeight="1">
      <c r="B180" s="139"/>
      <c r="C180" s="140" t="s">
        <v>338</v>
      </c>
      <c r="D180" s="140" t="s">
        <v>187</v>
      </c>
      <c r="E180" s="141" t="s">
        <v>2147</v>
      </c>
      <c r="F180" s="142" t="s">
        <v>2270</v>
      </c>
      <c r="G180" s="143" t="s">
        <v>190</v>
      </c>
      <c r="H180" s="144">
        <v>55.335000000000001</v>
      </c>
      <c r="I180" s="145"/>
      <c r="J180" s="146">
        <f t="shared" si="20"/>
        <v>0</v>
      </c>
      <c r="K180" s="147"/>
      <c r="L180" s="28"/>
      <c r="M180" s="148" t="s">
        <v>1</v>
      </c>
      <c r="N180" s="149" t="s">
        <v>36</v>
      </c>
      <c r="P180" s="150">
        <f t="shared" si="21"/>
        <v>0</v>
      </c>
      <c r="Q180" s="150">
        <v>0</v>
      </c>
      <c r="R180" s="150">
        <f t="shared" si="22"/>
        <v>0</v>
      </c>
      <c r="S180" s="150">
        <v>0</v>
      </c>
      <c r="T180" s="151">
        <f t="shared" si="23"/>
        <v>0</v>
      </c>
      <c r="AR180" s="152" t="s">
        <v>252</v>
      </c>
      <c r="AT180" s="152" t="s">
        <v>187</v>
      </c>
      <c r="AU180" s="152" t="s">
        <v>83</v>
      </c>
      <c r="AY180" s="13" t="s">
        <v>185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3" t="s">
        <v>83</v>
      </c>
      <c r="BK180" s="153">
        <f t="shared" si="29"/>
        <v>0</v>
      </c>
      <c r="BL180" s="13" t="s">
        <v>252</v>
      </c>
      <c r="BM180" s="152" t="s">
        <v>2336</v>
      </c>
    </row>
    <row r="181" spans="2:65" s="1" customFormat="1" ht="24.25" customHeight="1">
      <c r="B181" s="139"/>
      <c r="C181" s="154" t="s">
        <v>342</v>
      </c>
      <c r="D181" s="154" t="s">
        <v>220</v>
      </c>
      <c r="E181" s="155" t="s">
        <v>2150</v>
      </c>
      <c r="F181" s="156" t="s">
        <v>2151</v>
      </c>
      <c r="G181" s="157" t="s">
        <v>198</v>
      </c>
      <c r="H181" s="158">
        <v>0.57199999999999995</v>
      </c>
      <c r="I181" s="159"/>
      <c r="J181" s="160">
        <f t="shared" si="20"/>
        <v>0</v>
      </c>
      <c r="K181" s="161"/>
      <c r="L181" s="162"/>
      <c r="M181" s="163" t="s">
        <v>1</v>
      </c>
      <c r="N181" s="164" t="s">
        <v>36</v>
      </c>
      <c r="P181" s="150">
        <f t="shared" si="21"/>
        <v>0</v>
      </c>
      <c r="Q181" s="150">
        <v>0</v>
      </c>
      <c r="R181" s="150">
        <f t="shared" si="22"/>
        <v>0</v>
      </c>
      <c r="S181" s="150">
        <v>0</v>
      </c>
      <c r="T181" s="151">
        <f t="shared" si="23"/>
        <v>0</v>
      </c>
      <c r="AR181" s="152" t="s">
        <v>318</v>
      </c>
      <c r="AT181" s="152" t="s">
        <v>220</v>
      </c>
      <c r="AU181" s="152" t="s">
        <v>83</v>
      </c>
      <c r="AY181" s="13" t="s">
        <v>185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3" t="s">
        <v>83</v>
      </c>
      <c r="BK181" s="153">
        <f t="shared" si="29"/>
        <v>0</v>
      </c>
      <c r="BL181" s="13" t="s">
        <v>252</v>
      </c>
      <c r="BM181" s="152" t="s">
        <v>2337</v>
      </c>
    </row>
    <row r="182" spans="2:65" s="1" customFormat="1" ht="44.25" customHeight="1">
      <c r="B182" s="139"/>
      <c r="C182" s="140" t="s">
        <v>346</v>
      </c>
      <c r="D182" s="140" t="s">
        <v>187</v>
      </c>
      <c r="E182" s="141" t="s">
        <v>2153</v>
      </c>
      <c r="F182" s="142" t="s">
        <v>2154</v>
      </c>
      <c r="G182" s="143" t="s">
        <v>198</v>
      </c>
      <c r="H182" s="144">
        <v>0.32200000000000001</v>
      </c>
      <c r="I182" s="145"/>
      <c r="J182" s="146">
        <f t="shared" si="20"/>
        <v>0</v>
      </c>
      <c r="K182" s="147"/>
      <c r="L182" s="28"/>
      <c r="M182" s="148" t="s">
        <v>1</v>
      </c>
      <c r="N182" s="149" t="s">
        <v>36</v>
      </c>
      <c r="P182" s="150">
        <f t="shared" si="21"/>
        <v>0</v>
      </c>
      <c r="Q182" s="150">
        <v>0</v>
      </c>
      <c r="R182" s="150">
        <f t="shared" si="22"/>
        <v>0</v>
      </c>
      <c r="S182" s="150">
        <v>0</v>
      </c>
      <c r="T182" s="151">
        <f t="shared" si="23"/>
        <v>0</v>
      </c>
      <c r="AR182" s="152" t="s">
        <v>252</v>
      </c>
      <c r="AT182" s="152" t="s">
        <v>187</v>
      </c>
      <c r="AU182" s="152" t="s">
        <v>83</v>
      </c>
      <c r="AY182" s="13" t="s">
        <v>185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3" t="s">
        <v>83</v>
      </c>
      <c r="BK182" s="153">
        <f t="shared" si="29"/>
        <v>0</v>
      </c>
      <c r="BL182" s="13" t="s">
        <v>252</v>
      </c>
      <c r="BM182" s="152" t="s">
        <v>2338</v>
      </c>
    </row>
    <row r="183" spans="2:65" s="1" customFormat="1" ht="24.25" customHeight="1">
      <c r="B183" s="139"/>
      <c r="C183" s="140" t="s">
        <v>334</v>
      </c>
      <c r="D183" s="140" t="s">
        <v>187</v>
      </c>
      <c r="E183" s="141" t="s">
        <v>2267</v>
      </c>
      <c r="F183" s="142" t="s">
        <v>2268</v>
      </c>
      <c r="G183" s="143" t="s">
        <v>198</v>
      </c>
      <c r="H183" s="144">
        <v>1.9339999999999999</v>
      </c>
      <c r="I183" s="145"/>
      <c r="J183" s="146">
        <f t="shared" si="20"/>
        <v>0</v>
      </c>
      <c r="K183" s="147"/>
      <c r="L183" s="28"/>
      <c r="M183" s="148" t="s">
        <v>1</v>
      </c>
      <c r="N183" s="149" t="s">
        <v>36</v>
      </c>
      <c r="P183" s="150">
        <f t="shared" si="21"/>
        <v>0</v>
      </c>
      <c r="Q183" s="150">
        <v>2.5780000000000001E-2</v>
      </c>
      <c r="R183" s="150">
        <f t="shared" si="22"/>
        <v>4.9858520000000003E-2</v>
      </c>
      <c r="S183" s="150">
        <v>0</v>
      </c>
      <c r="T183" s="151">
        <f t="shared" si="23"/>
        <v>0</v>
      </c>
      <c r="AR183" s="152" t="s">
        <v>252</v>
      </c>
      <c r="AT183" s="152" t="s">
        <v>187</v>
      </c>
      <c r="AU183" s="152" t="s">
        <v>83</v>
      </c>
      <c r="AY183" s="13" t="s">
        <v>185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3" t="s">
        <v>83</v>
      </c>
      <c r="BK183" s="153">
        <f t="shared" si="29"/>
        <v>0</v>
      </c>
      <c r="BL183" s="13" t="s">
        <v>252</v>
      </c>
      <c r="BM183" s="152" t="s">
        <v>2339</v>
      </c>
    </row>
    <row r="184" spans="2:65" s="1" customFormat="1" ht="24.25" customHeight="1">
      <c r="B184" s="139"/>
      <c r="C184" s="140" t="s">
        <v>358</v>
      </c>
      <c r="D184" s="140" t="s">
        <v>187</v>
      </c>
      <c r="E184" s="141" t="s">
        <v>2156</v>
      </c>
      <c r="F184" s="142" t="s">
        <v>2157</v>
      </c>
      <c r="G184" s="143" t="s">
        <v>586</v>
      </c>
      <c r="H184" s="165"/>
      <c r="I184" s="145"/>
      <c r="J184" s="146">
        <f t="shared" si="20"/>
        <v>0</v>
      </c>
      <c r="K184" s="147"/>
      <c r="L184" s="28"/>
      <c r="M184" s="148" t="s">
        <v>1</v>
      </c>
      <c r="N184" s="149" t="s">
        <v>36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252</v>
      </c>
      <c r="AT184" s="152" t="s">
        <v>187</v>
      </c>
      <c r="AU184" s="152" t="s">
        <v>83</v>
      </c>
      <c r="AY184" s="13" t="s">
        <v>185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3" t="s">
        <v>83</v>
      </c>
      <c r="BK184" s="153">
        <f t="shared" si="29"/>
        <v>0</v>
      </c>
      <c r="BL184" s="13" t="s">
        <v>252</v>
      </c>
      <c r="BM184" s="152" t="s">
        <v>2340</v>
      </c>
    </row>
    <row r="185" spans="2:65" s="11" customFormat="1" ht="23" customHeight="1">
      <c r="B185" s="127"/>
      <c r="D185" s="128" t="s">
        <v>69</v>
      </c>
      <c r="E185" s="137" t="s">
        <v>634</v>
      </c>
      <c r="F185" s="137" t="s">
        <v>635</v>
      </c>
      <c r="I185" s="130"/>
      <c r="J185" s="138">
        <f>BK185</f>
        <v>0</v>
      </c>
      <c r="L185" s="127"/>
      <c r="M185" s="132"/>
      <c r="P185" s="133">
        <f>SUM(P186:P187)</f>
        <v>0</v>
      </c>
      <c r="R185" s="133">
        <f>SUM(R186:R187)</f>
        <v>0</v>
      </c>
      <c r="T185" s="134">
        <f>SUM(T186:T187)</f>
        <v>0</v>
      </c>
      <c r="AR185" s="128" t="s">
        <v>83</v>
      </c>
      <c r="AT185" s="135" t="s">
        <v>69</v>
      </c>
      <c r="AU185" s="135" t="s">
        <v>77</v>
      </c>
      <c r="AY185" s="128" t="s">
        <v>185</v>
      </c>
      <c r="BK185" s="136">
        <f>SUM(BK186:BK187)</f>
        <v>0</v>
      </c>
    </row>
    <row r="186" spans="2:65" s="1" customFormat="1" ht="33" customHeight="1">
      <c r="B186" s="139"/>
      <c r="C186" s="140" t="s">
        <v>362</v>
      </c>
      <c r="D186" s="140" t="s">
        <v>187</v>
      </c>
      <c r="E186" s="141" t="s">
        <v>2159</v>
      </c>
      <c r="F186" s="142" t="s">
        <v>2281</v>
      </c>
      <c r="G186" s="143" t="s">
        <v>190</v>
      </c>
      <c r="H186" s="144">
        <v>55.335000000000001</v>
      </c>
      <c r="I186" s="145"/>
      <c r="J186" s="146">
        <f>ROUND(I186*H186,2)</f>
        <v>0</v>
      </c>
      <c r="K186" s="147"/>
      <c r="L186" s="28"/>
      <c r="M186" s="148" t="s">
        <v>1</v>
      </c>
      <c r="N186" s="149" t="s">
        <v>36</v>
      </c>
      <c r="P186" s="150">
        <f>O186*H186</f>
        <v>0</v>
      </c>
      <c r="Q186" s="150">
        <v>0</v>
      </c>
      <c r="R186" s="150">
        <f>Q186*H186</f>
        <v>0</v>
      </c>
      <c r="S186" s="150">
        <v>0</v>
      </c>
      <c r="T186" s="151">
        <f>S186*H186</f>
        <v>0</v>
      </c>
      <c r="AR186" s="152" t="s">
        <v>252</v>
      </c>
      <c r="AT186" s="152" t="s">
        <v>187</v>
      </c>
      <c r="AU186" s="152" t="s">
        <v>83</v>
      </c>
      <c r="AY186" s="13" t="s">
        <v>185</v>
      </c>
      <c r="BE186" s="153">
        <f>IF(N186="základná",J186,0)</f>
        <v>0</v>
      </c>
      <c r="BF186" s="153">
        <f>IF(N186="znížená",J186,0)</f>
        <v>0</v>
      </c>
      <c r="BG186" s="153">
        <f>IF(N186="zákl. prenesená",J186,0)</f>
        <v>0</v>
      </c>
      <c r="BH186" s="153">
        <f>IF(N186="zníž. prenesená",J186,0)</f>
        <v>0</v>
      </c>
      <c r="BI186" s="153">
        <f>IF(N186="nulová",J186,0)</f>
        <v>0</v>
      </c>
      <c r="BJ186" s="13" t="s">
        <v>83</v>
      </c>
      <c r="BK186" s="153">
        <f>ROUND(I186*H186,2)</f>
        <v>0</v>
      </c>
      <c r="BL186" s="13" t="s">
        <v>252</v>
      </c>
      <c r="BM186" s="152" t="s">
        <v>2341</v>
      </c>
    </row>
    <row r="187" spans="2:65" s="1" customFormat="1" ht="24.25" customHeight="1">
      <c r="B187" s="139"/>
      <c r="C187" s="140" t="s">
        <v>366</v>
      </c>
      <c r="D187" s="140" t="s">
        <v>187</v>
      </c>
      <c r="E187" s="141" t="s">
        <v>665</v>
      </c>
      <c r="F187" s="142" t="s">
        <v>666</v>
      </c>
      <c r="G187" s="143" t="s">
        <v>586</v>
      </c>
      <c r="H187" s="165"/>
      <c r="I187" s="145"/>
      <c r="J187" s="146">
        <f>ROUND(I187*H187,2)</f>
        <v>0</v>
      </c>
      <c r="K187" s="147"/>
      <c r="L187" s="28"/>
      <c r="M187" s="148" t="s">
        <v>1</v>
      </c>
      <c r="N187" s="149" t="s">
        <v>36</v>
      </c>
      <c r="P187" s="150">
        <f>O187*H187</f>
        <v>0</v>
      </c>
      <c r="Q187" s="150">
        <v>0</v>
      </c>
      <c r="R187" s="150">
        <f>Q187*H187</f>
        <v>0</v>
      </c>
      <c r="S187" s="150">
        <v>0</v>
      </c>
      <c r="T187" s="151">
        <f>S187*H187</f>
        <v>0</v>
      </c>
      <c r="AR187" s="152" t="s">
        <v>252</v>
      </c>
      <c r="AT187" s="152" t="s">
        <v>187</v>
      </c>
      <c r="AU187" s="152" t="s">
        <v>83</v>
      </c>
      <c r="AY187" s="13" t="s">
        <v>185</v>
      </c>
      <c r="BE187" s="153">
        <f>IF(N187="základná",J187,0)</f>
        <v>0</v>
      </c>
      <c r="BF187" s="153">
        <f>IF(N187="znížená",J187,0)</f>
        <v>0</v>
      </c>
      <c r="BG187" s="153">
        <f>IF(N187="zákl. prenesená",J187,0)</f>
        <v>0</v>
      </c>
      <c r="BH187" s="153">
        <f>IF(N187="zníž. prenesená",J187,0)</f>
        <v>0</v>
      </c>
      <c r="BI187" s="153">
        <f>IF(N187="nulová",J187,0)</f>
        <v>0</v>
      </c>
      <c r="BJ187" s="13" t="s">
        <v>83</v>
      </c>
      <c r="BK187" s="153">
        <f>ROUND(I187*H187,2)</f>
        <v>0</v>
      </c>
      <c r="BL187" s="13" t="s">
        <v>252</v>
      </c>
      <c r="BM187" s="152" t="s">
        <v>2342</v>
      </c>
    </row>
    <row r="188" spans="2:65" s="11" customFormat="1" ht="23" customHeight="1">
      <c r="B188" s="127"/>
      <c r="D188" s="128" t="s">
        <v>69</v>
      </c>
      <c r="E188" s="137" t="s">
        <v>668</v>
      </c>
      <c r="F188" s="137" t="s">
        <v>669</v>
      </c>
      <c r="I188" s="130"/>
      <c r="J188" s="138">
        <f>BK188</f>
        <v>0</v>
      </c>
      <c r="L188" s="127"/>
      <c r="M188" s="132"/>
      <c r="P188" s="133">
        <f>SUM(P189:P190)</f>
        <v>0</v>
      </c>
      <c r="R188" s="133">
        <f>SUM(R189:R190)</f>
        <v>0</v>
      </c>
      <c r="T188" s="134">
        <f>SUM(T189:T190)</f>
        <v>0</v>
      </c>
      <c r="AR188" s="128" t="s">
        <v>83</v>
      </c>
      <c r="AT188" s="135" t="s">
        <v>69</v>
      </c>
      <c r="AU188" s="135" t="s">
        <v>77</v>
      </c>
      <c r="AY188" s="128" t="s">
        <v>185</v>
      </c>
      <c r="BK188" s="136">
        <f>SUM(BK189:BK190)</f>
        <v>0</v>
      </c>
    </row>
    <row r="189" spans="2:65" s="1" customFormat="1" ht="38" customHeight="1">
      <c r="B189" s="139"/>
      <c r="C189" s="140" t="s">
        <v>370</v>
      </c>
      <c r="D189" s="140" t="s">
        <v>187</v>
      </c>
      <c r="E189" s="141" t="s">
        <v>2284</v>
      </c>
      <c r="F189" s="142" t="s">
        <v>2285</v>
      </c>
      <c r="G189" s="143" t="s">
        <v>190</v>
      </c>
      <c r="H189" s="144">
        <v>55.335000000000001</v>
      </c>
      <c r="I189" s="145"/>
      <c r="J189" s="146">
        <f>ROUND(I189*H189,2)</f>
        <v>0</v>
      </c>
      <c r="K189" s="147"/>
      <c r="L189" s="28"/>
      <c r="M189" s="148" t="s">
        <v>1</v>
      </c>
      <c r="N189" s="149" t="s">
        <v>36</v>
      </c>
      <c r="P189" s="150">
        <f>O189*H189</f>
        <v>0</v>
      </c>
      <c r="Q189" s="150">
        <v>0</v>
      </c>
      <c r="R189" s="150">
        <f>Q189*H189</f>
        <v>0</v>
      </c>
      <c r="S189" s="150">
        <v>0</v>
      </c>
      <c r="T189" s="151">
        <f>S189*H189</f>
        <v>0</v>
      </c>
      <c r="AR189" s="152" t="s">
        <v>252</v>
      </c>
      <c r="AT189" s="152" t="s">
        <v>187</v>
      </c>
      <c r="AU189" s="152" t="s">
        <v>83</v>
      </c>
      <c r="AY189" s="13" t="s">
        <v>185</v>
      </c>
      <c r="BE189" s="153">
        <f>IF(N189="základná",J189,0)</f>
        <v>0</v>
      </c>
      <c r="BF189" s="153">
        <f>IF(N189="znížená",J189,0)</f>
        <v>0</v>
      </c>
      <c r="BG189" s="153">
        <f>IF(N189="zákl. prenesená",J189,0)</f>
        <v>0</v>
      </c>
      <c r="BH189" s="153">
        <f>IF(N189="zníž. prenesená",J189,0)</f>
        <v>0</v>
      </c>
      <c r="BI189" s="153">
        <f>IF(N189="nulová",J189,0)</f>
        <v>0</v>
      </c>
      <c r="BJ189" s="13" t="s">
        <v>83</v>
      </c>
      <c r="BK189" s="153">
        <f>ROUND(I189*H189,2)</f>
        <v>0</v>
      </c>
      <c r="BL189" s="13" t="s">
        <v>252</v>
      </c>
      <c r="BM189" s="152" t="s">
        <v>2343</v>
      </c>
    </row>
    <row r="190" spans="2:65" s="1" customFormat="1" ht="24.25" customHeight="1">
      <c r="B190" s="139"/>
      <c r="C190" s="140" t="s">
        <v>374</v>
      </c>
      <c r="D190" s="140" t="s">
        <v>187</v>
      </c>
      <c r="E190" s="141" t="s">
        <v>703</v>
      </c>
      <c r="F190" s="142" t="s">
        <v>704</v>
      </c>
      <c r="G190" s="143" t="s">
        <v>586</v>
      </c>
      <c r="H190" s="165"/>
      <c r="I190" s="145"/>
      <c r="J190" s="146">
        <f>ROUND(I190*H190,2)</f>
        <v>0</v>
      </c>
      <c r="K190" s="147"/>
      <c r="L190" s="28"/>
      <c r="M190" s="148" t="s">
        <v>1</v>
      </c>
      <c r="N190" s="149" t="s">
        <v>36</v>
      </c>
      <c r="P190" s="150">
        <f>O190*H190</f>
        <v>0</v>
      </c>
      <c r="Q190" s="150">
        <v>0</v>
      </c>
      <c r="R190" s="150">
        <f>Q190*H190</f>
        <v>0</v>
      </c>
      <c r="S190" s="150">
        <v>0</v>
      </c>
      <c r="T190" s="151">
        <f>S190*H190</f>
        <v>0</v>
      </c>
      <c r="AR190" s="152" t="s">
        <v>252</v>
      </c>
      <c r="AT190" s="152" t="s">
        <v>187</v>
      </c>
      <c r="AU190" s="152" t="s">
        <v>83</v>
      </c>
      <c r="AY190" s="13" t="s">
        <v>185</v>
      </c>
      <c r="BE190" s="153">
        <f>IF(N190="základná",J190,0)</f>
        <v>0</v>
      </c>
      <c r="BF190" s="153">
        <f>IF(N190="znížená",J190,0)</f>
        <v>0</v>
      </c>
      <c r="BG190" s="153">
        <f>IF(N190="zákl. prenesená",J190,0)</f>
        <v>0</v>
      </c>
      <c r="BH190" s="153">
        <f>IF(N190="zníž. prenesená",J190,0)</f>
        <v>0</v>
      </c>
      <c r="BI190" s="153">
        <f>IF(N190="nulová",J190,0)</f>
        <v>0</v>
      </c>
      <c r="BJ190" s="13" t="s">
        <v>83</v>
      </c>
      <c r="BK190" s="153">
        <f>ROUND(I190*H190,2)</f>
        <v>0</v>
      </c>
      <c r="BL190" s="13" t="s">
        <v>252</v>
      </c>
      <c r="BM190" s="152" t="s">
        <v>2344</v>
      </c>
    </row>
    <row r="191" spans="2:65" s="11" customFormat="1" ht="23" customHeight="1">
      <c r="B191" s="127"/>
      <c r="D191" s="128" t="s">
        <v>69</v>
      </c>
      <c r="E191" s="137" t="s">
        <v>706</v>
      </c>
      <c r="F191" s="137" t="s">
        <v>707</v>
      </c>
      <c r="I191" s="130"/>
      <c r="J191" s="138">
        <f>BK191</f>
        <v>0</v>
      </c>
      <c r="L191" s="127"/>
      <c r="M191" s="132"/>
      <c r="P191" s="133">
        <f>SUM(P192:P194)</f>
        <v>0</v>
      </c>
      <c r="R191" s="133">
        <f>SUM(R192:R194)</f>
        <v>0</v>
      </c>
      <c r="T191" s="134">
        <f>SUM(T192:T194)</f>
        <v>0</v>
      </c>
      <c r="AR191" s="128" t="s">
        <v>83</v>
      </c>
      <c r="AT191" s="135" t="s">
        <v>69</v>
      </c>
      <c r="AU191" s="135" t="s">
        <v>77</v>
      </c>
      <c r="AY191" s="128" t="s">
        <v>185</v>
      </c>
      <c r="BK191" s="136">
        <f>SUM(BK192:BK194)</f>
        <v>0</v>
      </c>
    </row>
    <row r="192" spans="2:65" s="1" customFormat="1" ht="16.5" customHeight="1">
      <c r="B192" s="139"/>
      <c r="C192" s="140" t="s">
        <v>379</v>
      </c>
      <c r="D192" s="140" t="s">
        <v>187</v>
      </c>
      <c r="E192" s="141" t="s">
        <v>2288</v>
      </c>
      <c r="F192" s="142" t="s">
        <v>2289</v>
      </c>
      <c r="G192" s="143" t="s">
        <v>255</v>
      </c>
      <c r="H192" s="144">
        <v>4</v>
      </c>
      <c r="I192" s="145"/>
      <c r="J192" s="146">
        <f>ROUND(I192*H192,2)</f>
        <v>0</v>
      </c>
      <c r="K192" s="147"/>
      <c r="L192" s="28"/>
      <c r="M192" s="148" t="s">
        <v>1</v>
      </c>
      <c r="N192" s="149" t="s">
        <v>36</v>
      </c>
      <c r="P192" s="150">
        <f>O192*H192</f>
        <v>0</v>
      </c>
      <c r="Q192" s="150">
        <v>0</v>
      </c>
      <c r="R192" s="150">
        <f>Q192*H192</f>
        <v>0</v>
      </c>
      <c r="S192" s="150">
        <v>0</v>
      </c>
      <c r="T192" s="151">
        <f>S192*H192</f>
        <v>0</v>
      </c>
      <c r="AR192" s="152" t="s">
        <v>252</v>
      </c>
      <c r="AT192" s="152" t="s">
        <v>187</v>
      </c>
      <c r="AU192" s="152" t="s">
        <v>83</v>
      </c>
      <c r="AY192" s="13" t="s">
        <v>185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3" t="s">
        <v>83</v>
      </c>
      <c r="BK192" s="153">
        <f>ROUND(I192*H192,2)</f>
        <v>0</v>
      </c>
      <c r="BL192" s="13" t="s">
        <v>252</v>
      </c>
      <c r="BM192" s="152" t="s">
        <v>2345</v>
      </c>
    </row>
    <row r="193" spans="2:65" s="1" customFormat="1" ht="16.5" customHeight="1">
      <c r="B193" s="139"/>
      <c r="C193" s="140" t="s">
        <v>383</v>
      </c>
      <c r="D193" s="140" t="s">
        <v>187</v>
      </c>
      <c r="E193" s="141" t="s">
        <v>2291</v>
      </c>
      <c r="F193" s="142" t="s">
        <v>2292</v>
      </c>
      <c r="G193" s="143" t="s">
        <v>1553</v>
      </c>
      <c r="H193" s="144">
        <v>2</v>
      </c>
      <c r="I193" s="145"/>
      <c r="J193" s="146">
        <f>ROUND(I193*H193,2)</f>
        <v>0</v>
      </c>
      <c r="K193" s="147"/>
      <c r="L193" s="28"/>
      <c r="M193" s="148" t="s">
        <v>1</v>
      </c>
      <c r="N193" s="149" t="s">
        <v>36</v>
      </c>
      <c r="P193" s="150">
        <f>O193*H193</f>
        <v>0</v>
      </c>
      <c r="Q193" s="150">
        <v>0</v>
      </c>
      <c r="R193" s="150">
        <f>Q193*H193</f>
        <v>0</v>
      </c>
      <c r="S193" s="150">
        <v>0</v>
      </c>
      <c r="T193" s="151">
        <f>S193*H193</f>
        <v>0</v>
      </c>
      <c r="AR193" s="152" t="s">
        <v>252</v>
      </c>
      <c r="AT193" s="152" t="s">
        <v>187</v>
      </c>
      <c r="AU193" s="152" t="s">
        <v>83</v>
      </c>
      <c r="AY193" s="13" t="s">
        <v>185</v>
      </c>
      <c r="BE193" s="153">
        <f>IF(N193="základná",J193,0)</f>
        <v>0</v>
      </c>
      <c r="BF193" s="153">
        <f>IF(N193="znížená",J193,0)</f>
        <v>0</v>
      </c>
      <c r="BG193" s="153">
        <f>IF(N193="zákl. prenesená",J193,0)</f>
        <v>0</v>
      </c>
      <c r="BH193" s="153">
        <f>IF(N193="zníž. prenesená",J193,0)</f>
        <v>0</v>
      </c>
      <c r="BI193" s="153">
        <f>IF(N193="nulová",J193,0)</f>
        <v>0</v>
      </c>
      <c r="BJ193" s="13" t="s">
        <v>83</v>
      </c>
      <c r="BK193" s="153">
        <f>ROUND(I193*H193,2)</f>
        <v>0</v>
      </c>
      <c r="BL193" s="13" t="s">
        <v>252</v>
      </c>
      <c r="BM193" s="152" t="s">
        <v>2346</v>
      </c>
    </row>
    <row r="194" spans="2:65" s="1" customFormat="1" ht="24.25" customHeight="1">
      <c r="B194" s="139"/>
      <c r="C194" s="140" t="s">
        <v>387</v>
      </c>
      <c r="D194" s="140" t="s">
        <v>187</v>
      </c>
      <c r="E194" s="141" t="s">
        <v>713</v>
      </c>
      <c r="F194" s="142" t="s">
        <v>714</v>
      </c>
      <c r="G194" s="143" t="s">
        <v>586</v>
      </c>
      <c r="H194" s="165"/>
      <c r="I194" s="145"/>
      <c r="J194" s="146">
        <f>ROUND(I194*H194,2)</f>
        <v>0</v>
      </c>
      <c r="K194" s="147"/>
      <c r="L194" s="28"/>
      <c r="M194" s="148" t="s">
        <v>1</v>
      </c>
      <c r="N194" s="149" t="s">
        <v>36</v>
      </c>
      <c r="P194" s="150">
        <f>O194*H194</f>
        <v>0</v>
      </c>
      <c r="Q194" s="150">
        <v>0</v>
      </c>
      <c r="R194" s="150">
        <f>Q194*H194</f>
        <v>0</v>
      </c>
      <c r="S194" s="150">
        <v>0</v>
      </c>
      <c r="T194" s="151">
        <f>S194*H194</f>
        <v>0</v>
      </c>
      <c r="AR194" s="152" t="s">
        <v>252</v>
      </c>
      <c r="AT194" s="152" t="s">
        <v>187</v>
      </c>
      <c r="AU194" s="152" t="s">
        <v>83</v>
      </c>
      <c r="AY194" s="13" t="s">
        <v>185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3" t="s">
        <v>83</v>
      </c>
      <c r="BK194" s="153">
        <f>ROUND(I194*H194,2)</f>
        <v>0</v>
      </c>
      <c r="BL194" s="13" t="s">
        <v>252</v>
      </c>
      <c r="BM194" s="152" t="s">
        <v>2347</v>
      </c>
    </row>
    <row r="195" spans="2:65" s="11" customFormat="1" ht="23" customHeight="1">
      <c r="B195" s="127"/>
      <c r="D195" s="128" t="s">
        <v>69</v>
      </c>
      <c r="E195" s="137" t="s">
        <v>1002</v>
      </c>
      <c r="F195" s="137" t="s">
        <v>1003</v>
      </c>
      <c r="I195" s="130"/>
      <c r="J195" s="138">
        <f>BK195</f>
        <v>0</v>
      </c>
      <c r="L195" s="127"/>
      <c r="M195" s="132"/>
      <c r="P195" s="133">
        <f>SUM(P196:P197)</f>
        <v>0</v>
      </c>
      <c r="R195" s="133">
        <f>SUM(R196:R197)</f>
        <v>0</v>
      </c>
      <c r="T195" s="134">
        <f>SUM(T196:T197)</f>
        <v>0</v>
      </c>
      <c r="AR195" s="128" t="s">
        <v>83</v>
      </c>
      <c r="AT195" s="135" t="s">
        <v>69</v>
      </c>
      <c r="AU195" s="135" t="s">
        <v>77</v>
      </c>
      <c r="AY195" s="128" t="s">
        <v>185</v>
      </c>
      <c r="BK195" s="136">
        <f>SUM(BK196:BK197)</f>
        <v>0</v>
      </c>
    </row>
    <row r="196" spans="2:65" s="1" customFormat="1" ht="16.5" customHeight="1">
      <c r="B196" s="139"/>
      <c r="C196" s="140" t="s">
        <v>391</v>
      </c>
      <c r="D196" s="140" t="s">
        <v>187</v>
      </c>
      <c r="E196" s="141" t="s">
        <v>1780</v>
      </c>
      <c r="F196" s="142" t="s">
        <v>1781</v>
      </c>
      <c r="G196" s="143" t="s">
        <v>190</v>
      </c>
      <c r="H196" s="144">
        <v>55.335000000000001</v>
      </c>
      <c r="I196" s="145"/>
      <c r="J196" s="146">
        <f>ROUND(I196*H196,2)</f>
        <v>0</v>
      </c>
      <c r="K196" s="147"/>
      <c r="L196" s="28"/>
      <c r="M196" s="148" t="s">
        <v>1</v>
      </c>
      <c r="N196" s="149" t="s">
        <v>36</v>
      </c>
      <c r="P196" s="150">
        <f>O196*H196</f>
        <v>0</v>
      </c>
      <c r="Q196" s="150">
        <v>0</v>
      </c>
      <c r="R196" s="150">
        <f>Q196*H196</f>
        <v>0</v>
      </c>
      <c r="S196" s="150">
        <v>0</v>
      </c>
      <c r="T196" s="151">
        <f>S196*H196</f>
        <v>0</v>
      </c>
      <c r="AR196" s="152" t="s">
        <v>252</v>
      </c>
      <c r="AT196" s="152" t="s">
        <v>187</v>
      </c>
      <c r="AU196" s="152" t="s">
        <v>83</v>
      </c>
      <c r="AY196" s="13" t="s">
        <v>185</v>
      </c>
      <c r="BE196" s="153">
        <f>IF(N196="základná",J196,0)</f>
        <v>0</v>
      </c>
      <c r="BF196" s="153">
        <f>IF(N196="znížená",J196,0)</f>
        <v>0</v>
      </c>
      <c r="BG196" s="153">
        <f>IF(N196="zákl. prenesená",J196,0)</f>
        <v>0</v>
      </c>
      <c r="BH196" s="153">
        <f>IF(N196="zníž. prenesená",J196,0)</f>
        <v>0</v>
      </c>
      <c r="BI196" s="153">
        <f>IF(N196="nulová",J196,0)</f>
        <v>0</v>
      </c>
      <c r="BJ196" s="13" t="s">
        <v>83</v>
      </c>
      <c r="BK196" s="153">
        <f>ROUND(I196*H196,2)</f>
        <v>0</v>
      </c>
      <c r="BL196" s="13" t="s">
        <v>252</v>
      </c>
      <c r="BM196" s="152" t="s">
        <v>2348</v>
      </c>
    </row>
    <row r="197" spans="2:65" s="1" customFormat="1" ht="38" customHeight="1">
      <c r="B197" s="139"/>
      <c r="C197" s="140" t="s">
        <v>395</v>
      </c>
      <c r="D197" s="140" t="s">
        <v>187</v>
      </c>
      <c r="E197" s="141" t="s">
        <v>1783</v>
      </c>
      <c r="F197" s="142" t="s">
        <v>1784</v>
      </c>
      <c r="G197" s="143" t="s">
        <v>190</v>
      </c>
      <c r="H197" s="144">
        <v>110.67</v>
      </c>
      <c r="I197" s="145"/>
      <c r="J197" s="146">
        <f>ROUND(I197*H197,2)</f>
        <v>0</v>
      </c>
      <c r="K197" s="147"/>
      <c r="L197" s="28"/>
      <c r="M197" s="148" t="s">
        <v>1</v>
      </c>
      <c r="N197" s="149" t="s">
        <v>36</v>
      </c>
      <c r="P197" s="150">
        <f>O197*H197</f>
        <v>0</v>
      </c>
      <c r="Q197" s="150">
        <v>0</v>
      </c>
      <c r="R197" s="150">
        <f>Q197*H197</f>
        <v>0</v>
      </c>
      <c r="S197" s="150">
        <v>0</v>
      </c>
      <c r="T197" s="151">
        <f>S197*H197</f>
        <v>0</v>
      </c>
      <c r="AR197" s="152" t="s">
        <v>252</v>
      </c>
      <c r="AT197" s="152" t="s">
        <v>187</v>
      </c>
      <c r="AU197" s="152" t="s">
        <v>83</v>
      </c>
      <c r="AY197" s="13" t="s">
        <v>185</v>
      </c>
      <c r="BE197" s="153">
        <f>IF(N197="základná",J197,0)</f>
        <v>0</v>
      </c>
      <c r="BF197" s="153">
        <f>IF(N197="znížená",J197,0)</f>
        <v>0</v>
      </c>
      <c r="BG197" s="153">
        <f>IF(N197="zákl. prenesená",J197,0)</f>
        <v>0</v>
      </c>
      <c r="BH197" s="153">
        <f>IF(N197="zníž. prenesená",J197,0)</f>
        <v>0</v>
      </c>
      <c r="BI197" s="153">
        <f>IF(N197="nulová",J197,0)</f>
        <v>0</v>
      </c>
      <c r="BJ197" s="13" t="s">
        <v>83</v>
      </c>
      <c r="BK197" s="153">
        <f>ROUND(I197*H197,2)</f>
        <v>0</v>
      </c>
      <c r="BL197" s="13" t="s">
        <v>252</v>
      </c>
      <c r="BM197" s="152" t="s">
        <v>2349</v>
      </c>
    </row>
    <row r="198" spans="2:65" s="11" customFormat="1" ht="26" customHeight="1">
      <c r="B198" s="127"/>
      <c r="D198" s="128" t="s">
        <v>69</v>
      </c>
      <c r="E198" s="129" t="s">
        <v>220</v>
      </c>
      <c r="F198" s="129" t="s">
        <v>810</v>
      </c>
      <c r="I198" s="130"/>
      <c r="J198" s="131">
        <f>BK198</f>
        <v>0</v>
      </c>
      <c r="L198" s="127"/>
      <c r="M198" s="132"/>
      <c r="P198" s="133">
        <f>P199</f>
        <v>0</v>
      </c>
      <c r="R198" s="133">
        <f>R199</f>
        <v>0</v>
      </c>
      <c r="T198" s="134">
        <f>T199</f>
        <v>0</v>
      </c>
      <c r="AR198" s="128" t="s">
        <v>90</v>
      </c>
      <c r="AT198" s="135" t="s">
        <v>69</v>
      </c>
      <c r="AU198" s="135" t="s">
        <v>70</v>
      </c>
      <c r="AY198" s="128" t="s">
        <v>185</v>
      </c>
      <c r="BK198" s="136">
        <f>BK199</f>
        <v>0</v>
      </c>
    </row>
    <row r="199" spans="2:65" s="11" customFormat="1" ht="23" customHeight="1">
      <c r="B199" s="127"/>
      <c r="D199" s="128" t="s">
        <v>69</v>
      </c>
      <c r="E199" s="137" t="s">
        <v>811</v>
      </c>
      <c r="F199" s="137" t="s">
        <v>812</v>
      </c>
      <c r="I199" s="130"/>
      <c r="J199" s="138">
        <f>BK199</f>
        <v>0</v>
      </c>
      <c r="L199" s="127"/>
      <c r="M199" s="132"/>
      <c r="P199" s="133">
        <f>P200</f>
        <v>0</v>
      </c>
      <c r="R199" s="133">
        <f>R200</f>
        <v>0</v>
      </c>
      <c r="T199" s="134">
        <f>T200</f>
        <v>0</v>
      </c>
      <c r="AR199" s="128" t="s">
        <v>90</v>
      </c>
      <c r="AT199" s="135" t="s">
        <v>69</v>
      </c>
      <c r="AU199" s="135" t="s">
        <v>77</v>
      </c>
      <c r="AY199" s="128" t="s">
        <v>185</v>
      </c>
      <c r="BK199" s="136">
        <f>BK200</f>
        <v>0</v>
      </c>
    </row>
    <row r="200" spans="2:65" s="1" customFormat="1" ht="16.5" customHeight="1">
      <c r="B200" s="139"/>
      <c r="C200" s="140" t="s">
        <v>399</v>
      </c>
      <c r="D200" s="140" t="s">
        <v>187</v>
      </c>
      <c r="E200" s="141" t="s">
        <v>2297</v>
      </c>
      <c r="F200" s="142" t="s">
        <v>2298</v>
      </c>
      <c r="G200" s="143" t="s">
        <v>816</v>
      </c>
      <c r="H200" s="144">
        <v>1</v>
      </c>
      <c r="I200" s="145"/>
      <c r="J200" s="146">
        <f>ROUND(I200*H200,2)</f>
        <v>0</v>
      </c>
      <c r="K200" s="147"/>
      <c r="L200" s="28"/>
      <c r="M200" s="148" t="s">
        <v>1</v>
      </c>
      <c r="N200" s="149" t="s">
        <v>36</v>
      </c>
      <c r="P200" s="150">
        <f>O200*H200</f>
        <v>0</v>
      </c>
      <c r="Q200" s="150">
        <v>0</v>
      </c>
      <c r="R200" s="150">
        <f>Q200*H200</f>
        <v>0</v>
      </c>
      <c r="S200" s="150">
        <v>0</v>
      </c>
      <c r="T200" s="151">
        <f>S200*H200</f>
        <v>0</v>
      </c>
      <c r="AR200" s="152" t="s">
        <v>448</v>
      </c>
      <c r="AT200" s="152" t="s">
        <v>187</v>
      </c>
      <c r="AU200" s="152" t="s">
        <v>83</v>
      </c>
      <c r="AY200" s="13" t="s">
        <v>185</v>
      </c>
      <c r="BE200" s="153">
        <f>IF(N200="základná",J200,0)</f>
        <v>0</v>
      </c>
      <c r="BF200" s="153">
        <f>IF(N200="znížená",J200,0)</f>
        <v>0</v>
      </c>
      <c r="BG200" s="153">
        <f>IF(N200="zákl. prenesená",J200,0)</f>
        <v>0</v>
      </c>
      <c r="BH200" s="153">
        <f>IF(N200="zníž. prenesená",J200,0)</f>
        <v>0</v>
      </c>
      <c r="BI200" s="153">
        <f>IF(N200="nulová",J200,0)</f>
        <v>0</v>
      </c>
      <c r="BJ200" s="13" t="s">
        <v>83</v>
      </c>
      <c r="BK200" s="153">
        <f>ROUND(I200*H200,2)</f>
        <v>0</v>
      </c>
      <c r="BL200" s="13" t="s">
        <v>448</v>
      </c>
      <c r="BM200" s="152" t="s">
        <v>2350</v>
      </c>
    </row>
    <row r="201" spans="2:65" s="11" customFormat="1" ht="26" customHeight="1">
      <c r="B201" s="127"/>
      <c r="D201" s="128" t="s">
        <v>69</v>
      </c>
      <c r="E201" s="129" t="s">
        <v>818</v>
      </c>
      <c r="F201" s="129" t="s">
        <v>819</v>
      </c>
      <c r="I201" s="130"/>
      <c r="J201" s="131">
        <f>BK201</f>
        <v>0</v>
      </c>
      <c r="L201" s="127"/>
      <c r="M201" s="132"/>
      <c r="P201" s="133">
        <f>P202</f>
        <v>0</v>
      </c>
      <c r="R201" s="133">
        <f>R202</f>
        <v>0</v>
      </c>
      <c r="T201" s="134">
        <f>T202</f>
        <v>0</v>
      </c>
      <c r="AR201" s="128" t="s">
        <v>203</v>
      </c>
      <c r="AT201" s="135" t="s">
        <v>69</v>
      </c>
      <c r="AU201" s="135" t="s">
        <v>70</v>
      </c>
      <c r="AY201" s="128" t="s">
        <v>185</v>
      </c>
      <c r="BK201" s="136">
        <f>BK202</f>
        <v>0</v>
      </c>
    </row>
    <row r="202" spans="2:65" s="1" customFormat="1" ht="16.5" customHeight="1">
      <c r="B202" s="139"/>
      <c r="C202" s="140" t="s">
        <v>403</v>
      </c>
      <c r="D202" s="140" t="s">
        <v>187</v>
      </c>
      <c r="E202" s="141" t="s">
        <v>827</v>
      </c>
      <c r="F202" s="142" t="s">
        <v>828</v>
      </c>
      <c r="G202" s="143" t="s">
        <v>823</v>
      </c>
      <c r="H202" s="144">
        <v>1</v>
      </c>
      <c r="I202" s="145"/>
      <c r="J202" s="146">
        <f>ROUND(I202*H202,2)</f>
        <v>0</v>
      </c>
      <c r="K202" s="147"/>
      <c r="L202" s="28"/>
      <c r="M202" s="166" t="s">
        <v>1</v>
      </c>
      <c r="N202" s="167" t="s">
        <v>36</v>
      </c>
      <c r="O202" s="168"/>
      <c r="P202" s="169">
        <f>O202*H202</f>
        <v>0</v>
      </c>
      <c r="Q202" s="169">
        <v>0</v>
      </c>
      <c r="R202" s="169">
        <f>Q202*H202</f>
        <v>0</v>
      </c>
      <c r="S202" s="169">
        <v>0</v>
      </c>
      <c r="T202" s="170">
        <f>S202*H202</f>
        <v>0</v>
      </c>
      <c r="AR202" s="152" t="s">
        <v>191</v>
      </c>
      <c r="AT202" s="152" t="s">
        <v>187</v>
      </c>
      <c r="AU202" s="152" t="s">
        <v>77</v>
      </c>
      <c r="AY202" s="13" t="s">
        <v>185</v>
      </c>
      <c r="BE202" s="153">
        <f>IF(N202="základná",J202,0)</f>
        <v>0</v>
      </c>
      <c r="BF202" s="153">
        <f>IF(N202="znížená",J202,0)</f>
        <v>0</v>
      </c>
      <c r="BG202" s="153">
        <f>IF(N202="zákl. prenesená",J202,0)</f>
        <v>0</v>
      </c>
      <c r="BH202" s="153">
        <f>IF(N202="zníž. prenesená",J202,0)</f>
        <v>0</v>
      </c>
      <c r="BI202" s="153">
        <f>IF(N202="nulová",J202,0)</f>
        <v>0</v>
      </c>
      <c r="BJ202" s="13" t="s">
        <v>83</v>
      </c>
      <c r="BK202" s="153">
        <f>ROUND(I202*H202,2)</f>
        <v>0</v>
      </c>
      <c r="BL202" s="13" t="s">
        <v>191</v>
      </c>
      <c r="BM202" s="152" t="s">
        <v>2351</v>
      </c>
    </row>
    <row r="203" spans="2:65" s="1" customFormat="1" ht="7" customHeight="1">
      <c r="B203" s="43"/>
      <c r="C203" s="44"/>
      <c r="D203" s="44"/>
      <c r="E203" s="44"/>
      <c r="F203" s="44"/>
      <c r="G203" s="44"/>
      <c r="H203" s="44"/>
      <c r="I203" s="44"/>
      <c r="J203" s="44"/>
      <c r="K203" s="44"/>
      <c r="L203" s="28"/>
    </row>
  </sheetData>
  <autoFilter ref="C136:K202" xr:uid="{00000000-0009-0000-0000-00000D000000}"/>
  <mergeCells count="12">
    <mergeCell ref="E129:H129"/>
    <mergeCell ref="L2:V2"/>
    <mergeCell ref="E85:H85"/>
    <mergeCell ref="E87:H87"/>
    <mergeCell ref="E89:H89"/>
    <mergeCell ref="E125:H125"/>
    <mergeCell ref="E127:H12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20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125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2352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ROUND(J135,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ROUND((SUM(BE135:BE219)),  2)</f>
        <v>0</v>
      </c>
      <c r="G35" s="96"/>
      <c r="H35" s="96"/>
      <c r="I35" s="97">
        <v>0.23</v>
      </c>
      <c r="J35" s="95">
        <f>ROUND(((SUM(BE135:BE219))*I35),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ROUND((SUM(BF135:BF219)),  2)</f>
        <v>0</v>
      </c>
      <c r="I36" s="98">
        <v>0.23</v>
      </c>
      <c r="J36" s="85">
        <f>ROUND(((SUM(BF135:BF219))*I36),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ROUND((SUM(BG135:BG219)),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ROUND((SUM(BH135:BH219)),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ROUND((SUM(BI135:BI219)),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09 - Olympijská batéria - existujúci trap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J135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2353</v>
      </c>
      <c r="E99" s="112"/>
      <c r="F99" s="112"/>
      <c r="G99" s="112"/>
      <c r="H99" s="112"/>
      <c r="I99" s="112"/>
      <c r="J99" s="113">
        <f>J136</f>
        <v>0</v>
      </c>
      <c r="L99" s="110"/>
    </row>
    <row r="100" spans="2:47" s="8" customFormat="1" ht="25" customHeight="1">
      <c r="B100" s="110"/>
      <c r="D100" s="111" t="s">
        <v>2354</v>
      </c>
      <c r="E100" s="112"/>
      <c r="F100" s="112"/>
      <c r="G100" s="112"/>
      <c r="H100" s="112"/>
      <c r="I100" s="112"/>
      <c r="J100" s="113">
        <f>J156</f>
        <v>0</v>
      </c>
      <c r="L100" s="110"/>
    </row>
    <row r="101" spans="2:47" s="8" customFormat="1" ht="25" customHeight="1">
      <c r="B101" s="110"/>
      <c r="D101" s="111" t="s">
        <v>146</v>
      </c>
      <c r="E101" s="112"/>
      <c r="F101" s="112"/>
      <c r="G101" s="112"/>
      <c r="H101" s="112"/>
      <c r="I101" s="112"/>
      <c r="J101" s="113">
        <f>J171</f>
        <v>0</v>
      </c>
      <c r="L101" s="110"/>
    </row>
    <row r="102" spans="2:47" s="9" customFormat="1" ht="20" customHeight="1">
      <c r="B102" s="114"/>
      <c r="D102" s="115" t="s">
        <v>1025</v>
      </c>
      <c r="E102" s="116"/>
      <c r="F102" s="116"/>
      <c r="G102" s="116"/>
      <c r="H102" s="116"/>
      <c r="I102" s="116"/>
      <c r="J102" s="117">
        <f>J172</f>
        <v>0</v>
      </c>
      <c r="L102" s="114"/>
    </row>
    <row r="103" spans="2:47" s="8" customFormat="1" ht="25" customHeight="1">
      <c r="B103" s="110"/>
      <c r="D103" s="111" t="s">
        <v>2355</v>
      </c>
      <c r="E103" s="112"/>
      <c r="F103" s="112"/>
      <c r="G103" s="112"/>
      <c r="H103" s="112"/>
      <c r="I103" s="112"/>
      <c r="J103" s="113">
        <f>J177</f>
        <v>0</v>
      </c>
      <c r="L103" s="110"/>
    </row>
    <row r="104" spans="2:47" s="8" customFormat="1" ht="25" customHeight="1">
      <c r="B104" s="110"/>
      <c r="D104" s="111" t="s">
        <v>2356</v>
      </c>
      <c r="E104" s="112"/>
      <c r="F104" s="112"/>
      <c r="G104" s="112"/>
      <c r="H104" s="112"/>
      <c r="I104" s="112"/>
      <c r="J104" s="113">
        <f>J179</f>
        <v>0</v>
      </c>
      <c r="L104" s="110"/>
    </row>
    <row r="105" spans="2:47" s="9" customFormat="1" ht="20" customHeight="1">
      <c r="B105" s="114"/>
      <c r="D105" s="115" t="s">
        <v>150</v>
      </c>
      <c r="E105" s="116"/>
      <c r="F105" s="116"/>
      <c r="G105" s="116"/>
      <c r="H105" s="116"/>
      <c r="I105" s="116"/>
      <c r="J105" s="117">
        <f>J185</f>
        <v>0</v>
      </c>
      <c r="L105" s="114"/>
    </row>
    <row r="106" spans="2:47" s="9" customFormat="1" ht="20" customHeight="1">
      <c r="B106" s="114"/>
      <c r="D106" s="115" t="s">
        <v>153</v>
      </c>
      <c r="E106" s="116"/>
      <c r="F106" s="116"/>
      <c r="G106" s="116"/>
      <c r="H106" s="116"/>
      <c r="I106" s="116"/>
      <c r="J106" s="117">
        <f>J193</f>
        <v>0</v>
      </c>
      <c r="L106" s="114"/>
    </row>
    <row r="107" spans="2:47" s="8" customFormat="1" ht="25" customHeight="1">
      <c r="B107" s="110"/>
      <c r="D107" s="111" t="s">
        <v>154</v>
      </c>
      <c r="E107" s="112"/>
      <c r="F107" s="112"/>
      <c r="G107" s="112"/>
      <c r="H107" s="112"/>
      <c r="I107" s="112"/>
      <c r="J107" s="113">
        <f>J195</f>
        <v>0</v>
      </c>
      <c r="L107" s="110"/>
    </row>
    <row r="108" spans="2:47" s="9" customFormat="1" ht="20" customHeight="1">
      <c r="B108" s="114"/>
      <c r="D108" s="115" t="s">
        <v>1518</v>
      </c>
      <c r="E108" s="116"/>
      <c r="F108" s="116"/>
      <c r="G108" s="116"/>
      <c r="H108" s="116"/>
      <c r="I108" s="116"/>
      <c r="J108" s="117">
        <f>J196</f>
        <v>0</v>
      </c>
      <c r="L108" s="114"/>
    </row>
    <row r="109" spans="2:47" s="9" customFormat="1" ht="20" customHeight="1">
      <c r="B109" s="114"/>
      <c r="D109" s="115" t="s">
        <v>1519</v>
      </c>
      <c r="E109" s="116"/>
      <c r="F109" s="116"/>
      <c r="G109" s="116"/>
      <c r="H109" s="116"/>
      <c r="I109" s="116"/>
      <c r="J109" s="117">
        <f>J199</f>
        <v>0</v>
      </c>
      <c r="L109" s="114"/>
    </row>
    <row r="110" spans="2:47" s="9" customFormat="1" ht="20" customHeight="1">
      <c r="B110" s="114"/>
      <c r="D110" s="115" t="s">
        <v>2357</v>
      </c>
      <c r="E110" s="116"/>
      <c r="F110" s="116"/>
      <c r="G110" s="116"/>
      <c r="H110" s="116"/>
      <c r="I110" s="116"/>
      <c r="J110" s="117">
        <f>J207</f>
        <v>0</v>
      </c>
      <c r="L110" s="114"/>
    </row>
    <row r="111" spans="2:47" s="9" customFormat="1" ht="20" customHeight="1">
      <c r="B111" s="114"/>
      <c r="D111" s="115" t="s">
        <v>162</v>
      </c>
      <c r="E111" s="116"/>
      <c r="F111" s="116"/>
      <c r="G111" s="116"/>
      <c r="H111" s="116"/>
      <c r="I111" s="116"/>
      <c r="J111" s="117">
        <f>J211</f>
        <v>0</v>
      </c>
      <c r="L111" s="114"/>
    </row>
    <row r="112" spans="2:47" s="8" customFormat="1" ht="25" customHeight="1">
      <c r="B112" s="110"/>
      <c r="D112" s="111" t="s">
        <v>2358</v>
      </c>
      <c r="E112" s="112"/>
      <c r="F112" s="112"/>
      <c r="G112" s="112"/>
      <c r="H112" s="112"/>
      <c r="I112" s="112"/>
      <c r="J112" s="113">
        <f>J214</f>
        <v>0</v>
      </c>
      <c r="L112" s="110"/>
    </row>
    <row r="113" spans="2:12" s="8" customFormat="1" ht="25" customHeight="1">
      <c r="B113" s="110"/>
      <c r="D113" s="111" t="s">
        <v>170</v>
      </c>
      <c r="E113" s="112"/>
      <c r="F113" s="112"/>
      <c r="G113" s="112"/>
      <c r="H113" s="112"/>
      <c r="I113" s="112"/>
      <c r="J113" s="113">
        <f>J217</f>
        <v>0</v>
      </c>
      <c r="L113" s="110"/>
    </row>
    <row r="114" spans="2:12" s="1" customFormat="1" ht="21.75" customHeight="1">
      <c r="B114" s="28"/>
      <c r="L114" s="28"/>
    </row>
    <row r="115" spans="2:12" s="1" customFormat="1" ht="7" customHeight="1">
      <c r="B115" s="43"/>
      <c r="C115" s="44"/>
      <c r="D115" s="44"/>
      <c r="E115" s="44"/>
      <c r="F115" s="44"/>
      <c r="G115" s="44"/>
      <c r="H115" s="44"/>
      <c r="I115" s="44"/>
      <c r="J115" s="44"/>
      <c r="K115" s="44"/>
      <c r="L115" s="28"/>
    </row>
    <row r="119" spans="2:12" s="1" customFormat="1" ht="7" customHeight="1">
      <c r="B119" s="45"/>
      <c r="C119" s="46"/>
      <c r="D119" s="46"/>
      <c r="E119" s="46"/>
      <c r="F119" s="46"/>
      <c r="G119" s="46"/>
      <c r="H119" s="46"/>
      <c r="I119" s="46"/>
      <c r="J119" s="46"/>
      <c r="K119" s="46"/>
      <c r="L119" s="28"/>
    </row>
    <row r="120" spans="2:12" s="1" customFormat="1" ht="25" customHeight="1">
      <c r="B120" s="28"/>
      <c r="C120" s="17" t="s">
        <v>171</v>
      </c>
      <c r="L120" s="28"/>
    </row>
    <row r="121" spans="2:12" s="1" customFormat="1" ht="7" customHeight="1">
      <c r="B121" s="28"/>
      <c r="L121" s="28"/>
    </row>
    <row r="122" spans="2:12" s="1" customFormat="1" ht="12" customHeight="1">
      <c r="B122" s="28"/>
      <c r="C122" s="23" t="s">
        <v>14</v>
      </c>
      <c r="L122" s="28"/>
    </row>
    <row r="123" spans="2:12" s="1" customFormat="1" ht="16.5" customHeight="1">
      <c r="B123" s="28"/>
      <c r="E123" s="222" t="str">
        <f>E7</f>
        <v>Strelnica Štrky</v>
      </c>
      <c r="F123" s="223"/>
      <c r="G123" s="223"/>
      <c r="H123" s="223"/>
      <c r="L123" s="28"/>
    </row>
    <row r="124" spans="2:12" ht="12" customHeight="1">
      <c r="B124" s="16"/>
      <c r="C124" s="23" t="s">
        <v>134</v>
      </c>
      <c r="L124" s="16"/>
    </row>
    <row r="125" spans="2:12" s="1" customFormat="1" ht="16.5" customHeight="1">
      <c r="B125" s="28"/>
      <c r="E125" s="222" t="s">
        <v>135</v>
      </c>
      <c r="F125" s="221"/>
      <c r="G125" s="221"/>
      <c r="H125" s="221"/>
      <c r="L125" s="28"/>
    </row>
    <row r="126" spans="2:12" s="1" customFormat="1" ht="12" customHeight="1">
      <c r="B126" s="28"/>
      <c r="C126" s="23" t="s">
        <v>136</v>
      </c>
      <c r="L126" s="28"/>
    </row>
    <row r="127" spans="2:12" s="1" customFormat="1" ht="16.5" customHeight="1">
      <c r="B127" s="28"/>
      <c r="E127" s="178" t="str">
        <f>E11</f>
        <v>SO 09 - Olympijská batéria - existujúci trap</v>
      </c>
      <c r="F127" s="221"/>
      <c r="G127" s="221"/>
      <c r="H127" s="221"/>
      <c r="L127" s="28"/>
    </row>
    <row r="128" spans="2:12" s="1" customFormat="1" ht="7" customHeight="1">
      <c r="B128" s="28"/>
      <c r="L128" s="28"/>
    </row>
    <row r="129" spans="2:65" s="1" customFormat="1" ht="12" customHeight="1">
      <c r="B129" s="28"/>
      <c r="C129" s="23" t="s">
        <v>18</v>
      </c>
      <c r="F129" s="21" t="str">
        <f>F14</f>
        <v>Trnava</v>
      </c>
      <c r="I129" s="23" t="s">
        <v>20</v>
      </c>
      <c r="J129" s="51">
        <f>IF(J14="","",J14)</f>
        <v>46034</v>
      </c>
      <c r="L129" s="28"/>
    </row>
    <row r="130" spans="2:65" s="1" customFormat="1" ht="7" customHeight="1">
      <c r="B130" s="28"/>
      <c r="L130" s="28"/>
    </row>
    <row r="131" spans="2:65" s="1" customFormat="1" ht="15.25" customHeight="1">
      <c r="B131" s="28"/>
      <c r="C131" s="23" t="s">
        <v>21</v>
      </c>
      <c r="F131" s="21" t="str">
        <f>E17</f>
        <v>Strelecké centrum Trnava o.z.</v>
      </c>
      <c r="I131" s="23" t="s">
        <v>26</v>
      </c>
      <c r="J131" s="26" t="str">
        <f>E23</f>
        <v>Ing. Gábor Csiba</v>
      </c>
      <c r="L131" s="28"/>
    </row>
    <row r="132" spans="2:65" s="1" customFormat="1" ht="15.25" customHeight="1">
      <c r="B132" s="28"/>
      <c r="C132" s="23" t="s">
        <v>24</v>
      </c>
      <c r="F132" s="21" t="str">
        <f>IF(E20="","",E20)</f>
        <v>Vyplň údaj</v>
      </c>
      <c r="I132" s="23" t="s">
        <v>28</v>
      </c>
      <c r="J132" s="26" t="str">
        <f>E26</f>
        <v xml:space="preserve"> </v>
      </c>
      <c r="L132" s="28"/>
    </row>
    <row r="133" spans="2:65" s="1" customFormat="1" ht="10.25" customHeight="1">
      <c r="B133" s="28"/>
      <c r="L133" s="28"/>
    </row>
    <row r="134" spans="2:65" s="10" customFormat="1" ht="29.25" customHeight="1">
      <c r="B134" s="118"/>
      <c r="C134" s="119" t="s">
        <v>172</v>
      </c>
      <c r="D134" s="120" t="s">
        <v>55</v>
      </c>
      <c r="E134" s="120" t="s">
        <v>51</v>
      </c>
      <c r="F134" s="120" t="s">
        <v>52</v>
      </c>
      <c r="G134" s="120" t="s">
        <v>173</v>
      </c>
      <c r="H134" s="120" t="s">
        <v>174</v>
      </c>
      <c r="I134" s="120" t="s">
        <v>175</v>
      </c>
      <c r="J134" s="121" t="s">
        <v>143</v>
      </c>
      <c r="K134" s="122" t="s">
        <v>176</v>
      </c>
      <c r="L134" s="118"/>
      <c r="M134" s="58" t="s">
        <v>1</v>
      </c>
      <c r="N134" s="59" t="s">
        <v>34</v>
      </c>
      <c r="O134" s="59" t="s">
        <v>177</v>
      </c>
      <c r="P134" s="59" t="s">
        <v>178</v>
      </c>
      <c r="Q134" s="59" t="s">
        <v>179</v>
      </c>
      <c r="R134" s="59" t="s">
        <v>180</v>
      </c>
      <c r="S134" s="59" t="s">
        <v>181</v>
      </c>
      <c r="T134" s="60" t="s">
        <v>182</v>
      </c>
    </row>
    <row r="135" spans="2:65" s="1" customFormat="1" ht="23" customHeight="1">
      <c r="B135" s="28"/>
      <c r="C135" s="63" t="s">
        <v>144</v>
      </c>
      <c r="J135" s="123">
        <f>BK135</f>
        <v>0</v>
      </c>
      <c r="L135" s="28"/>
      <c r="M135" s="61"/>
      <c r="N135" s="52"/>
      <c r="O135" s="52"/>
      <c r="P135" s="124">
        <f>P136+P156+P171+P177+P179+P195+P214+P217</f>
        <v>0</v>
      </c>
      <c r="Q135" s="52"/>
      <c r="R135" s="124">
        <f>R136+R156+R171+R177+R179+R195+R214+R217</f>
        <v>21.369544766929998</v>
      </c>
      <c r="S135" s="52"/>
      <c r="T135" s="125">
        <f>T136+T156+T171+T177+T179+T195+T214+T217</f>
        <v>7.7126376000000008</v>
      </c>
      <c r="AT135" s="13" t="s">
        <v>69</v>
      </c>
      <c r="AU135" s="13" t="s">
        <v>145</v>
      </c>
      <c r="BK135" s="126">
        <f>BK136+BK156+BK171+BK177+BK179+BK195+BK214+BK217</f>
        <v>0</v>
      </c>
    </row>
    <row r="136" spans="2:65" s="11" customFormat="1" ht="26" customHeight="1">
      <c r="B136" s="127"/>
      <c r="D136" s="128" t="s">
        <v>69</v>
      </c>
      <c r="E136" s="129" t="s">
        <v>77</v>
      </c>
      <c r="F136" s="129" t="s">
        <v>186</v>
      </c>
      <c r="I136" s="130"/>
      <c r="J136" s="131">
        <f>BK136</f>
        <v>0</v>
      </c>
      <c r="L136" s="127"/>
      <c r="M136" s="132"/>
      <c r="P136" s="133">
        <f>SUM(P137:P155)</f>
        <v>0</v>
      </c>
      <c r="R136" s="133">
        <f>SUM(R137:R155)</f>
        <v>0.28760000000000002</v>
      </c>
      <c r="T136" s="134">
        <f>SUM(T137:T155)</f>
        <v>6.0965240000000005</v>
      </c>
      <c r="AR136" s="128" t="s">
        <v>77</v>
      </c>
      <c r="AT136" s="135" t="s">
        <v>69</v>
      </c>
      <c r="AU136" s="135" t="s">
        <v>70</v>
      </c>
      <c r="AY136" s="128" t="s">
        <v>185</v>
      </c>
      <c r="BK136" s="136">
        <f>SUM(BK137:BK155)</f>
        <v>0</v>
      </c>
    </row>
    <row r="137" spans="2:65" s="1" customFormat="1" ht="38" customHeight="1">
      <c r="B137" s="139"/>
      <c r="C137" s="140" t="s">
        <v>77</v>
      </c>
      <c r="D137" s="140" t="s">
        <v>187</v>
      </c>
      <c r="E137" s="141" t="s">
        <v>2359</v>
      </c>
      <c r="F137" s="142" t="s">
        <v>2360</v>
      </c>
      <c r="G137" s="143" t="s">
        <v>190</v>
      </c>
      <c r="H137" s="144">
        <v>500</v>
      </c>
      <c r="I137" s="145"/>
      <c r="J137" s="146">
        <f t="shared" ref="J137:J155" si="0">ROUND(I137*H137,2)</f>
        <v>0</v>
      </c>
      <c r="K137" s="147"/>
      <c r="L137" s="28"/>
      <c r="M137" s="148" t="s">
        <v>1</v>
      </c>
      <c r="N137" s="149" t="s">
        <v>36</v>
      </c>
      <c r="P137" s="150">
        <f t="shared" ref="P137:P155" si="1">O137*H137</f>
        <v>0</v>
      </c>
      <c r="Q137" s="150">
        <v>0</v>
      </c>
      <c r="R137" s="150">
        <f t="shared" ref="R137:R155" si="2">Q137*H137</f>
        <v>0</v>
      </c>
      <c r="S137" s="150">
        <v>0</v>
      </c>
      <c r="T137" s="151">
        <f t="shared" ref="T137:T155" si="3">S137*H137</f>
        <v>0</v>
      </c>
      <c r="AR137" s="152" t="s">
        <v>191</v>
      </c>
      <c r="AT137" s="152" t="s">
        <v>187</v>
      </c>
      <c r="AU137" s="152" t="s">
        <v>77</v>
      </c>
      <c r="AY137" s="13" t="s">
        <v>185</v>
      </c>
      <c r="BE137" s="153">
        <f t="shared" ref="BE137:BE155" si="4">IF(N137="základná",J137,0)</f>
        <v>0</v>
      </c>
      <c r="BF137" s="153">
        <f t="shared" ref="BF137:BF155" si="5">IF(N137="znížená",J137,0)</f>
        <v>0</v>
      </c>
      <c r="BG137" s="153">
        <f t="shared" ref="BG137:BG155" si="6">IF(N137="zákl. prenesená",J137,0)</f>
        <v>0</v>
      </c>
      <c r="BH137" s="153">
        <f t="shared" ref="BH137:BH155" si="7">IF(N137="zníž. prenesená",J137,0)</f>
        <v>0</v>
      </c>
      <c r="BI137" s="153">
        <f t="shared" ref="BI137:BI155" si="8">IF(N137="nulová",J137,0)</f>
        <v>0</v>
      </c>
      <c r="BJ137" s="13" t="s">
        <v>83</v>
      </c>
      <c r="BK137" s="153">
        <f t="shared" ref="BK137:BK155" si="9">ROUND(I137*H137,2)</f>
        <v>0</v>
      </c>
      <c r="BL137" s="13" t="s">
        <v>191</v>
      </c>
      <c r="BM137" s="152" t="s">
        <v>2361</v>
      </c>
    </row>
    <row r="138" spans="2:65" s="1" customFormat="1" ht="33" customHeight="1">
      <c r="B138" s="139"/>
      <c r="C138" s="140" t="s">
        <v>83</v>
      </c>
      <c r="D138" s="140" t="s">
        <v>187</v>
      </c>
      <c r="E138" s="141" t="s">
        <v>2362</v>
      </c>
      <c r="F138" s="142" t="s">
        <v>2363</v>
      </c>
      <c r="G138" s="143" t="s">
        <v>190</v>
      </c>
      <c r="H138" s="144">
        <v>10.598000000000001</v>
      </c>
      <c r="I138" s="145"/>
      <c r="J138" s="146">
        <f t="shared" si="0"/>
        <v>0</v>
      </c>
      <c r="K138" s="147"/>
      <c r="L138" s="28"/>
      <c r="M138" s="148" t="s">
        <v>1</v>
      </c>
      <c r="N138" s="149" t="s">
        <v>36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0.13800000000000001</v>
      </c>
      <c r="T138" s="151">
        <f t="shared" si="3"/>
        <v>1.4625240000000002</v>
      </c>
      <c r="AR138" s="152" t="s">
        <v>191</v>
      </c>
      <c r="AT138" s="152" t="s">
        <v>187</v>
      </c>
      <c r="AU138" s="152" t="s">
        <v>77</v>
      </c>
      <c r="AY138" s="13" t="s">
        <v>185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3" t="s">
        <v>83</v>
      </c>
      <c r="BK138" s="153">
        <f t="shared" si="9"/>
        <v>0</v>
      </c>
      <c r="BL138" s="13" t="s">
        <v>191</v>
      </c>
      <c r="BM138" s="152" t="s">
        <v>2364</v>
      </c>
    </row>
    <row r="139" spans="2:65" s="1" customFormat="1" ht="33" customHeight="1">
      <c r="B139" s="139"/>
      <c r="C139" s="140" t="s">
        <v>90</v>
      </c>
      <c r="D139" s="140" t="s">
        <v>187</v>
      </c>
      <c r="E139" s="141" t="s">
        <v>2365</v>
      </c>
      <c r="F139" s="142" t="s">
        <v>2366</v>
      </c>
      <c r="G139" s="143" t="s">
        <v>190</v>
      </c>
      <c r="H139" s="144">
        <v>10.598000000000001</v>
      </c>
      <c r="I139" s="145"/>
      <c r="J139" s="146">
        <f t="shared" si="0"/>
        <v>0</v>
      </c>
      <c r="K139" s="147"/>
      <c r="L139" s="28"/>
      <c r="M139" s="148" t="s">
        <v>1</v>
      </c>
      <c r="N139" s="149" t="s">
        <v>36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0.4</v>
      </c>
      <c r="T139" s="151">
        <f t="shared" si="3"/>
        <v>4.2392000000000003</v>
      </c>
      <c r="AR139" s="152" t="s">
        <v>191</v>
      </c>
      <c r="AT139" s="152" t="s">
        <v>187</v>
      </c>
      <c r="AU139" s="152" t="s">
        <v>77</v>
      </c>
      <c r="AY139" s="13" t="s">
        <v>185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3" t="s">
        <v>83</v>
      </c>
      <c r="BK139" s="153">
        <f t="shared" si="9"/>
        <v>0</v>
      </c>
      <c r="BL139" s="13" t="s">
        <v>191</v>
      </c>
      <c r="BM139" s="152" t="s">
        <v>2367</v>
      </c>
    </row>
    <row r="140" spans="2:65" s="1" customFormat="1" ht="21.75" customHeight="1">
      <c r="B140" s="139"/>
      <c r="C140" s="140" t="s">
        <v>191</v>
      </c>
      <c r="D140" s="140" t="s">
        <v>187</v>
      </c>
      <c r="E140" s="141" t="s">
        <v>2368</v>
      </c>
      <c r="F140" s="142" t="s">
        <v>2369</v>
      </c>
      <c r="G140" s="143" t="s">
        <v>241</v>
      </c>
      <c r="H140" s="144">
        <v>18.8</v>
      </c>
      <c r="I140" s="145"/>
      <c r="J140" s="146">
        <f t="shared" si="0"/>
        <v>0</v>
      </c>
      <c r="K140" s="147"/>
      <c r="L140" s="28"/>
      <c r="M140" s="148" t="s">
        <v>1</v>
      </c>
      <c r="N140" s="149" t="s">
        <v>36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2.1000000000000001E-2</v>
      </c>
      <c r="T140" s="151">
        <f t="shared" si="3"/>
        <v>0.39480000000000004</v>
      </c>
      <c r="AR140" s="152" t="s">
        <v>191</v>
      </c>
      <c r="AT140" s="152" t="s">
        <v>187</v>
      </c>
      <c r="AU140" s="152" t="s">
        <v>77</v>
      </c>
      <c r="AY140" s="13" t="s">
        <v>185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3" t="s">
        <v>83</v>
      </c>
      <c r="BK140" s="153">
        <f t="shared" si="9"/>
        <v>0</v>
      </c>
      <c r="BL140" s="13" t="s">
        <v>191</v>
      </c>
      <c r="BM140" s="152" t="s">
        <v>2370</v>
      </c>
    </row>
    <row r="141" spans="2:65" s="1" customFormat="1" ht="24.25" customHeight="1">
      <c r="B141" s="139"/>
      <c r="C141" s="140" t="s">
        <v>203</v>
      </c>
      <c r="D141" s="140" t="s">
        <v>187</v>
      </c>
      <c r="E141" s="141" t="s">
        <v>2371</v>
      </c>
      <c r="F141" s="142" t="s">
        <v>2372</v>
      </c>
      <c r="G141" s="143" t="s">
        <v>241</v>
      </c>
      <c r="H141" s="144">
        <v>80</v>
      </c>
      <c r="I141" s="145"/>
      <c r="J141" s="146">
        <f t="shared" si="0"/>
        <v>0</v>
      </c>
      <c r="K141" s="147"/>
      <c r="L141" s="28"/>
      <c r="M141" s="148" t="s">
        <v>1</v>
      </c>
      <c r="N141" s="149" t="s">
        <v>36</v>
      </c>
      <c r="P141" s="150">
        <f t="shared" si="1"/>
        <v>0</v>
      </c>
      <c r="Q141" s="150">
        <v>3.5950000000000001E-3</v>
      </c>
      <c r="R141" s="150">
        <f t="shared" si="2"/>
        <v>0.28760000000000002</v>
      </c>
      <c r="S141" s="150">
        <v>0</v>
      </c>
      <c r="T141" s="151">
        <f t="shared" si="3"/>
        <v>0</v>
      </c>
      <c r="AR141" s="152" t="s">
        <v>191</v>
      </c>
      <c r="AT141" s="152" t="s">
        <v>187</v>
      </c>
      <c r="AU141" s="152" t="s">
        <v>77</v>
      </c>
      <c r="AY141" s="13" t="s">
        <v>185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3" t="s">
        <v>83</v>
      </c>
      <c r="BK141" s="153">
        <f t="shared" si="9"/>
        <v>0</v>
      </c>
      <c r="BL141" s="13" t="s">
        <v>191</v>
      </c>
      <c r="BM141" s="152" t="s">
        <v>2373</v>
      </c>
    </row>
    <row r="142" spans="2:65" s="1" customFormat="1" ht="24.25" customHeight="1">
      <c r="B142" s="139"/>
      <c r="C142" s="140" t="s">
        <v>207</v>
      </c>
      <c r="D142" s="140" t="s">
        <v>187</v>
      </c>
      <c r="E142" s="141" t="s">
        <v>1525</v>
      </c>
      <c r="F142" s="142" t="s">
        <v>1526</v>
      </c>
      <c r="G142" s="143" t="s">
        <v>198</v>
      </c>
      <c r="H142" s="144">
        <v>350</v>
      </c>
      <c r="I142" s="145"/>
      <c r="J142" s="146">
        <f t="shared" si="0"/>
        <v>0</v>
      </c>
      <c r="K142" s="147"/>
      <c r="L142" s="28"/>
      <c r="M142" s="148" t="s">
        <v>1</v>
      </c>
      <c r="N142" s="149" t="s">
        <v>36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191</v>
      </c>
      <c r="AT142" s="152" t="s">
        <v>187</v>
      </c>
      <c r="AU142" s="152" t="s">
        <v>77</v>
      </c>
      <c r="AY142" s="13" t="s">
        <v>185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3" t="s">
        <v>83</v>
      </c>
      <c r="BK142" s="153">
        <f t="shared" si="9"/>
        <v>0</v>
      </c>
      <c r="BL142" s="13" t="s">
        <v>191</v>
      </c>
      <c r="BM142" s="152" t="s">
        <v>2374</v>
      </c>
    </row>
    <row r="143" spans="2:65" s="1" customFormat="1" ht="24.25" customHeight="1">
      <c r="B143" s="139"/>
      <c r="C143" s="140" t="s">
        <v>211</v>
      </c>
      <c r="D143" s="140" t="s">
        <v>187</v>
      </c>
      <c r="E143" s="141" t="s">
        <v>1528</v>
      </c>
      <c r="F143" s="142" t="s">
        <v>1529</v>
      </c>
      <c r="G143" s="143" t="s">
        <v>198</v>
      </c>
      <c r="H143" s="144">
        <v>116.667</v>
      </c>
      <c r="I143" s="145"/>
      <c r="J143" s="146">
        <f t="shared" si="0"/>
        <v>0</v>
      </c>
      <c r="K143" s="147"/>
      <c r="L143" s="28"/>
      <c r="M143" s="148" t="s">
        <v>1</v>
      </c>
      <c r="N143" s="149" t="s">
        <v>36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191</v>
      </c>
      <c r="AT143" s="152" t="s">
        <v>187</v>
      </c>
      <c r="AU143" s="152" t="s">
        <v>77</v>
      </c>
      <c r="AY143" s="13" t="s">
        <v>185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3" t="s">
        <v>83</v>
      </c>
      <c r="BK143" s="153">
        <f t="shared" si="9"/>
        <v>0</v>
      </c>
      <c r="BL143" s="13" t="s">
        <v>191</v>
      </c>
      <c r="BM143" s="152" t="s">
        <v>2375</v>
      </c>
    </row>
    <row r="144" spans="2:65" s="1" customFormat="1" ht="24.25" customHeight="1">
      <c r="B144" s="139"/>
      <c r="C144" s="140" t="s">
        <v>215</v>
      </c>
      <c r="D144" s="140" t="s">
        <v>187</v>
      </c>
      <c r="E144" s="141" t="s">
        <v>2376</v>
      </c>
      <c r="F144" s="142" t="s">
        <v>2377</v>
      </c>
      <c r="G144" s="143" t="s">
        <v>198</v>
      </c>
      <c r="H144" s="144">
        <v>2.12</v>
      </c>
      <c r="I144" s="145"/>
      <c r="J144" s="146">
        <f t="shared" si="0"/>
        <v>0</v>
      </c>
      <c r="K144" s="147"/>
      <c r="L144" s="28"/>
      <c r="M144" s="148" t="s">
        <v>1</v>
      </c>
      <c r="N144" s="149" t="s">
        <v>36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191</v>
      </c>
      <c r="AT144" s="152" t="s">
        <v>187</v>
      </c>
      <c r="AU144" s="152" t="s">
        <v>77</v>
      </c>
      <c r="AY144" s="13" t="s">
        <v>185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3" t="s">
        <v>83</v>
      </c>
      <c r="BK144" s="153">
        <f t="shared" si="9"/>
        <v>0</v>
      </c>
      <c r="BL144" s="13" t="s">
        <v>191</v>
      </c>
      <c r="BM144" s="152" t="s">
        <v>2378</v>
      </c>
    </row>
    <row r="145" spans="2:65" s="1" customFormat="1" ht="24.25" customHeight="1">
      <c r="B145" s="139"/>
      <c r="C145" s="140" t="s">
        <v>219</v>
      </c>
      <c r="D145" s="140" t="s">
        <v>187</v>
      </c>
      <c r="E145" s="141" t="s">
        <v>200</v>
      </c>
      <c r="F145" s="142" t="s">
        <v>201</v>
      </c>
      <c r="G145" s="143" t="s">
        <v>198</v>
      </c>
      <c r="H145" s="144">
        <v>0.70699999999999996</v>
      </c>
      <c r="I145" s="145"/>
      <c r="J145" s="146">
        <f t="shared" si="0"/>
        <v>0</v>
      </c>
      <c r="K145" s="147"/>
      <c r="L145" s="28"/>
      <c r="M145" s="148" t="s">
        <v>1</v>
      </c>
      <c r="N145" s="149" t="s">
        <v>36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191</v>
      </c>
      <c r="AT145" s="152" t="s">
        <v>187</v>
      </c>
      <c r="AU145" s="152" t="s">
        <v>77</v>
      </c>
      <c r="AY145" s="13" t="s">
        <v>185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3" t="s">
        <v>83</v>
      </c>
      <c r="BK145" s="153">
        <f t="shared" si="9"/>
        <v>0</v>
      </c>
      <c r="BL145" s="13" t="s">
        <v>191</v>
      </c>
      <c r="BM145" s="152" t="s">
        <v>2379</v>
      </c>
    </row>
    <row r="146" spans="2:65" s="1" customFormat="1" ht="24.25" customHeight="1">
      <c r="B146" s="139"/>
      <c r="C146" s="140" t="s">
        <v>225</v>
      </c>
      <c r="D146" s="140" t="s">
        <v>187</v>
      </c>
      <c r="E146" s="141" t="s">
        <v>1034</v>
      </c>
      <c r="F146" s="142" t="s">
        <v>2380</v>
      </c>
      <c r="G146" s="143" t="s">
        <v>198</v>
      </c>
      <c r="H146" s="144">
        <v>350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191</v>
      </c>
      <c r="AT146" s="152" t="s">
        <v>187</v>
      </c>
      <c r="AU146" s="152" t="s">
        <v>77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191</v>
      </c>
      <c r="BM146" s="152" t="s">
        <v>2381</v>
      </c>
    </row>
    <row r="147" spans="2:65" s="1" customFormat="1" ht="33" customHeight="1">
      <c r="B147" s="139"/>
      <c r="C147" s="140" t="s">
        <v>230</v>
      </c>
      <c r="D147" s="140" t="s">
        <v>187</v>
      </c>
      <c r="E147" s="141" t="s">
        <v>1907</v>
      </c>
      <c r="F147" s="142" t="s">
        <v>1908</v>
      </c>
      <c r="G147" s="143" t="s">
        <v>198</v>
      </c>
      <c r="H147" s="144">
        <v>4.2389999999999999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77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2382</v>
      </c>
    </row>
    <row r="148" spans="2:65" s="1" customFormat="1" ht="38" customHeight="1">
      <c r="B148" s="139"/>
      <c r="C148" s="140" t="s">
        <v>234</v>
      </c>
      <c r="D148" s="140" t="s">
        <v>187</v>
      </c>
      <c r="E148" s="141" t="s">
        <v>1910</v>
      </c>
      <c r="F148" s="142" t="s">
        <v>1911</v>
      </c>
      <c r="G148" s="143" t="s">
        <v>198</v>
      </c>
      <c r="H148" s="144">
        <v>42.39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77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2383</v>
      </c>
    </row>
    <row r="149" spans="2:65" s="1" customFormat="1" ht="21.75" customHeight="1">
      <c r="B149" s="139"/>
      <c r="C149" s="140" t="s">
        <v>238</v>
      </c>
      <c r="D149" s="140" t="s">
        <v>187</v>
      </c>
      <c r="E149" s="141" t="s">
        <v>2384</v>
      </c>
      <c r="F149" s="142" t="s">
        <v>2385</v>
      </c>
      <c r="G149" s="143" t="s">
        <v>198</v>
      </c>
      <c r="H149" s="144">
        <v>350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77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2386</v>
      </c>
    </row>
    <row r="150" spans="2:65" s="1" customFormat="1" ht="38" customHeight="1">
      <c r="B150" s="139"/>
      <c r="C150" s="140" t="s">
        <v>244</v>
      </c>
      <c r="D150" s="140" t="s">
        <v>187</v>
      </c>
      <c r="E150" s="141" t="s">
        <v>2387</v>
      </c>
      <c r="F150" s="142" t="s">
        <v>2388</v>
      </c>
      <c r="G150" s="143" t="s">
        <v>198</v>
      </c>
      <c r="H150" s="144">
        <v>550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77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2389</v>
      </c>
    </row>
    <row r="151" spans="2:65" s="1" customFormat="1" ht="21.75" customHeight="1">
      <c r="B151" s="139"/>
      <c r="C151" s="140" t="s">
        <v>248</v>
      </c>
      <c r="D151" s="140" t="s">
        <v>187</v>
      </c>
      <c r="E151" s="141" t="s">
        <v>2390</v>
      </c>
      <c r="F151" s="142" t="s">
        <v>2391</v>
      </c>
      <c r="G151" s="143" t="s">
        <v>190</v>
      </c>
      <c r="H151" s="144">
        <v>385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77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2392</v>
      </c>
    </row>
    <row r="152" spans="2:65" s="1" customFormat="1" ht="21.75" customHeight="1">
      <c r="B152" s="139"/>
      <c r="C152" s="154" t="s">
        <v>252</v>
      </c>
      <c r="D152" s="154" t="s">
        <v>220</v>
      </c>
      <c r="E152" s="155" t="s">
        <v>1819</v>
      </c>
      <c r="F152" s="156" t="s">
        <v>1820</v>
      </c>
      <c r="G152" s="157" t="s">
        <v>223</v>
      </c>
      <c r="H152" s="158">
        <v>300</v>
      </c>
      <c r="I152" s="159"/>
      <c r="J152" s="160">
        <f t="shared" si="0"/>
        <v>0</v>
      </c>
      <c r="K152" s="161"/>
      <c r="L152" s="162"/>
      <c r="M152" s="163" t="s">
        <v>1</v>
      </c>
      <c r="N152" s="164" t="s">
        <v>36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215</v>
      </c>
      <c r="AT152" s="152" t="s">
        <v>220</v>
      </c>
      <c r="AU152" s="152" t="s">
        <v>77</v>
      </c>
      <c r="AY152" s="13" t="s">
        <v>185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3" t="s">
        <v>83</v>
      </c>
      <c r="BK152" s="153">
        <f t="shared" si="9"/>
        <v>0</v>
      </c>
      <c r="BL152" s="13" t="s">
        <v>191</v>
      </c>
      <c r="BM152" s="152" t="s">
        <v>2393</v>
      </c>
    </row>
    <row r="153" spans="2:65" s="1" customFormat="1" ht="16.5" customHeight="1">
      <c r="B153" s="139"/>
      <c r="C153" s="140" t="s">
        <v>257</v>
      </c>
      <c r="D153" s="140" t="s">
        <v>187</v>
      </c>
      <c r="E153" s="141" t="s">
        <v>212</v>
      </c>
      <c r="F153" s="142" t="s">
        <v>2394</v>
      </c>
      <c r="G153" s="143" t="s">
        <v>198</v>
      </c>
      <c r="H153" s="144">
        <v>4.2389999999999999</v>
      </c>
      <c r="I153" s="145"/>
      <c r="J153" s="146">
        <f t="shared" si="0"/>
        <v>0</v>
      </c>
      <c r="K153" s="147"/>
      <c r="L153" s="28"/>
      <c r="M153" s="148" t="s">
        <v>1</v>
      </c>
      <c r="N153" s="149" t="s">
        <v>36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191</v>
      </c>
      <c r="AT153" s="152" t="s">
        <v>187</v>
      </c>
      <c r="AU153" s="152" t="s">
        <v>77</v>
      </c>
      <c r="AY153" s="13" t="s">
        <v>185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3" t="s">
        <v>83</v>
      </c>
      <c r="BK153" s="153">
        <f t="shared" si="9"/>
        <v>0</v>
      </c>
      <c r="BL153" s="13" t="s">
        <v>191</v>
      </c>
      <c r="BM153" s="152" t="s">
        <v>2395</v>
      </c>
    </row>
    <row r="154" spans="2:65" s="1" customFormat="1" ht="24.25" customHeight="1">
      <c r="B154" s="139"/>
      <c r="C154" s="140" t="s">
        <v>261</v>
      </c>
      <c r="D154" s="140" t="s">
        <v>187</v>
      </c>
      <c r="E154" s="141" t="s">
        <v>1920</v>
      </c>
      <c r="F154" s="142" t="s">
        <v>1921</v>
      </c>
      <c r="G154" s="143" t="s">
        <v>223</v>
      </c>
      <c r="H154" s="144">
        <v>6.359</v>
      </c>
      <c r="I154" s="145"/>
      <c r="J154" s="146">
        <f t="shared" si="0"/>
        <v>0</v>
      </c>
      <c r="K154" s="147"/>
      <c r="L154" s="28"/>
      <c r="M154" s="148" t="s">
        <v>1</v>
      </c>
      <c r="N154" s="149" t="s">
        <v>36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191</v>
      </c>
      <c r="AT154" s="152" t="s">
        <v>187</v>
      </c>
      <c r="AU154" s="152" t="s">
        <v>77</v>
      </c>
      <c r="AY154" s="13" t="s">
        <v>185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3" t="s">
        <v>83</v>
      </c>
      <c r="BK154" s="153">
        <f t="shared" si="9"/>
        <v>0</v>
      </c>
      <c r="BL154" s="13" t="s">
        <v>191</v>
      </c>
      <c r="BM154" s="152" t="s">
        <v>2396</v>
      </c>
    </row>
    <row r="155" spans="2:65" s="1" customFormat="1" ht="24.25" customHeight="1">
      <c r="B155" s="139"/>
      <c r="C155" s="140" t="s">
        <v>265</v>
      </c>
      <c r="D155" s="140" t="s">
        <v>187</v>
      </c>
      <c r="E155" s="141" t="s">
        <v>226</v>
      </c>
      <c r="F155" s="142" t="s">
        <v>2397</v>
      </c>
      <c r="G155" s="143" t="s">
        <v>190</v>
      </c>
      <c r="H155" s="144">
        <v>10.598000000000001</v>
      </c>
      <c r="I155" s="145"/>
      <c r="J155" s="146">
        <f t="shared" si="0"/>
        <v>0</v>
      </c>
      <c r="K155" s="147"/>
      <c r="L155" s="28"/>
      <c r="M155" s="148" t="s">
        <v>1</v>
      </c>
      <c r="N155" s="149" t="s">
        <v>36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191</v>
      </c>
      <c r="AT155" s="152" t="s">
        <v>187</v>
      </c>
      <c r="AU155" s="152" t="s">
        <v>77</v>
      </c>
      <c r="AY155" s="13" t="s">
        <v>185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3" t="s">
        <v>83</v>
      </c>
      <c r="BK155" s="153">
        <f t="shared" si="9"/>
        <v>0</v>
      </c>
      <c r="BL155" s="13" t="s">
        <v>191</v>
      </c>
      <c r="BM155" s="152" t="s">
        <v>2398</v>
      </c>
    </row>
    <row r="156" spans="2:65" s="11" customFormat="1" ht="26" customHeight="1">
      <c r="B156" s="127"/>
      <c r="D156" s="128" t="s">
        <v>69</v>
      </c>
      <c r="E156" s="129" t="s">
        <v>219</v>
      </c>
      <c r="F156" s="129" t="s">
        <v>378</v>
      </c>
      <c r="I156" s="130"/>
      <c r="J156" s="131">
        <f>BK156</f>
        <v>0</v>
      </c>
      <c r="L156" s="127"/>
      <c r="M156" s="132"/>
      <c r="P156" s="133">
        <f>SUM(P157:P170)</f>
        <v>0</v>
      </c>
      <c r="R156" s="133">
        <f>SUM(R157:R170)</f>
        <v>6.2692937299999993</v>
      </c>
      <c r="T156" s="134">
        <f>SUM(T157:T170)</f>
        <v>0.95040000000000002</v>
      </c>
      <c r="AR156" s="128" t="s">
        <v>77</v>
      </c>
      <c r="AT156" s="135" t="s">
        <v>69</v>
      </c>
      <c r="AU156" s="135" t="s">
        <v>70</v>
      </c>
      <c r="AY156" s="128" t="s">
        <v>185</v>
      </c>
      <c r="BK156" s="136">
        <f>SUM(BK157:BK170)</f>
        <v>0</v>
      </c>
    </row>
    <row r="157" spans="2:65" s="1" customFormat="1" ht="38" customHeight="1">
      <c r="B157" s="139"/>
      <c r="C157" s="140" t="s">
        <v>269</v>
      </c>
      <c r="D157" s="140" t="s">
        <v>187</v>
      </c>
      <c r="E157" s="141" t="s">
        <v>388</v>
      </c>
      <c r="F157" s="142" t="s">
        <v>1617</v>
      </c>
      <c r="G157" s="143" t="s">
        <v>241</v>
      </c>
      <c r="H157" s="144">
        <v>18.8</v>
      </c>
      <c r="I157" s="145"/>
      <c r="J157" s="146">
        <f t="shared" ref="J157:J170" si="10">ROUND(I157*H157,2)</f>
        <v>0</v>
      </c>
      <c r="K157" s="147"/>
      <c r="L157" s="28"/>
      <c r="M157" s="148" t="s">
        <v>1</v>
      </c>
      <c r="N157" s="149" t="s">
        <v>36</v>
      </c>
      <c r="P157" s="150">
        <f t="shared" ref="P157:P170" si="11">O157*H157</f>
        <v>0</v>
      </c>
      <c r="Q157" s="150">
        <v>9.8529599999999995E-2</v>
      </c>
      <c r="R157" s="150">
        <f t="shared" ref="R157:R170" si="12">Q157*H157</f>
        <v>1.8523564800000001</v>
      </c>
      <c r="S157" s="150">
        <v>0</v>
      </c>
      <c r="T157" s="151">
        <f t="shared" ref="T157:T170" si="13">S157*H157</f>
        <v>0</v>
      </c>
      <c r="AR157" s="152" t="s">
        <v>191</v>
      </c>
      <c r="AT157" s="152" t="s">
        <v>187</v>
      </c>
      <c r="AU157" s="152" t="s">
        <v>77</v>
      </c>
      <c r="AY157" s="13" t="s">
        <v>185</v>
      </c>
      <c r="BE157" s="153">
        <f t="shared" ref="BE157:BE170" si="14">IF(N157="základná",J157,0)</f>
        <v>0</v>
      </c>
      <c r="BF157" s="153">
        <f t="shared" ref="BF157:BF170" si="15">IF(N157="znížená",J157,0)</f>
        <v>0</v>
      </c>
      <c r="BG157" s="153">
        <f t="shared" ref="BG157:BG170" si="16">IF(N157="zákl. prenesená",J157,0)</f>
        <v>0</v>
      </c>
      <c r="BH157" s="153">
        <f t="shared" ref="BH157:BH170" si="17">IF(N157="zníž. prenesená",J157,0)</f>
        <v>0</v>
      </c>
      <c r="BI157" s="153">
        <f t="shared" ref="BI157:BI170" si="18">IF(N157="nulová",J157,0)</f>
        <v>0</v>
      </c>
      <c r="BJ157" s="13" t="s">
        <v>83</v>
      </c>
      <c r="BK157" s="153">
        <f t="shared" ref="BK157:BK170" si="19">ROUND(I157*H157,2)</f>
        <v>0</v>
      </c>
      <c r="BL157" s="13" t="s">
        <v>191</v>
      </c>
      <c r="BM157" s="152" t="s">
        <v>2399</v>
      </c>
    </row>
    <row r="158" spans="2:65" s="1" customFormat="1" ht="21.75" customHeight="1">
      <c r="B158" s="139"/>
      <c r="C158" s="154" t="s">
        <v>273</v>
      </c>
      <c r="D158" s="154" t="s">
        <v>220</v>
      </c>
      <c r="E158" s="155" t="s">
        <v>392</v>
      </c>
      <c r="F158" s="156" t="s">
        <v>1619</v>
      </c>
      <c r="G158" s="157" t="s">
        <v>255</v>
      </c>
      <c r="H158" s="158">
        <v>18.988</v>
      </c>
      <c r="I158" s="159"/>
      <c r="J158" s="160">
        <f t="shared" si="10"/>
        <v>0</v>
      </c>
      <c r="K158" s="161"/>
      <c r="L158" s="162"/>
      <c r="M158" s="163" t="s">
        <v>1</v>
      </c>
      <c r="N158" s="164" t="s">
        <v>36</v>
      </c>
      <c r="P158" s="150">
        <f t="shared" si="11"/>
        <v>0</v>
      </c>
      <c r="Q158" s="150">
        <v>2.35E-2</v>
      </c>
      <c r="R158" s="150">
        <f t="shared" si="12"/>
        <v>0.446218</v>
      </c>
      <c r="S158" s="150">
        <v>0</v>
      </c>
      <c r="T158" s="151">
        <f t="shared" si="13"/>
        <v>0</v>
      </c>
      <c r="AR158" s="152" t="s">
        <v>215</v>
      </c>
      <c r="AT158" s="152" t="s">
        <v>220</v>
      </c>
      <c r="AU158" s="152" t="s">
        <v>77</v>
      </c>
      <c r="AY158" s="13" t="s">
        <v>185</v>
      </c>
      <c r="BE158" s="153">
        <f t="shared" si="14"/>
        <v>0</v>
      </c>
      <c r="BF158" s="153">
        <f t="shared" si="15"/>
        <v>0</v>
      </c>
      <c r="BG158" s="153">
        <f t="shared" si="16"/>
        <v>0</v>
      </c>
      <c r="BH158" s="153">
        <f t="shared" si="17"/>
        <v>0</v>
      </c>
      <c r="BI158" s="153">
        <f t="shared" si="18"/>
        <v>0</v>
      </c>
      <c r="BJ158" s="13" t="s">
        <v>83</v>
      </c>
      <c r="BK158" s="153">
        <f t="shared" si="19"/>
        <v>0</v>
      </c>
      <c r="BL158" s="13" t="s">
        <v>191</v>
      </c>
      <c r="BM158" s="152" t="s">
        <v>2400</v>
      </c>
    </row>
    <row r="159" spans="2:65" s="1" customFormat="1" ht="33" customHeight="1">
      <c r="B159" s="139"/>
      <c r="C159" s="140" t="s">
        <v>277</v>
      </c>
      <c r="D159" s="140" t="s">
        <v>187</v>
      </c>
      <c r="E159" s="141" t="s">
        <v>396</v>
      </c>
      <c r="F159" s="142" t="s">
        <v>397</v>
      </c>
      <c r="G159" s="143" t="s">
        <v>198</v>
      </c>
      <c r="H159" s="144">
        <v>1.2529999999999999</v>
      </c>
      <c r="I159" s="145"/>
      <c r="J159" s="146">
        <f t="shared" si="10"/>
        <v>0</v>
      </c>
      <c r="K159" s="147"/>
      <c r="L159" s="28"/>
      <c r="M159" s="148" t="s">
        <v>1</v>
      </c>
      <c r="N159" s="149" t="s">
        <v>36</v>
      </c>
      <c r="P159" s="150">
        <f t="shared" si="11"/>
        <v>0</v>
      </c>
      <c r="Q159" s="150">
        <v>2.2151299999999998</v>
      </c>
      <c r="R159" s="150">
        <f t="shared" si="12"/>
        <v>2.7755578899999995</v>
      </c>
      <c r="S159" s="150">
        <v>0</v>
      </c>
      <c r="T159" s="151">
        <f t="shared" si="13"/>
        <v>0</v>
      </c>
      <c r="AR159" s="152" t="s">
        <v>191</v>
      </c>
      <c r="AT159" s="152" t="s">
        <v>187</v>
      </c>
      <c r="AU159" s="152" t="s">
        <v>77</v>
      </c>
      <c r="AY159" s="13" t="s">
        <v>185</v>
      </c>
      <c r="BE159" s="153">
        <f t="shared" si="14"/>
        <v>0</v>
      </c>
      <c r="BF159" s="153">
        <f t="shared" si="15"/>
        <v>0</v>
      </c>
      <c r="BG159" s="153">
        <f t="shared" si="16"/>
        <v>0</v>
      </c>
      <c r="BH159" s="153">
        <f t="shared" si="17"/>
        <v>0</v>
      </c>
      <c r="BI159" s="153">
        <f t="shared" si="18"/>
        <v>0</v>
      </c>
      <c r="BJ159" s="13" t="s">
        <v>83</v>
      </c>
      <c r="BK159" s="153">
        <f t="shared" si="19"/>
        <v>0</v>
      </c>
      <c r="BL159" s="13" t="s">
        <v>191</v>
      </c>
      <c r="BM159" s="152" t="s">
        <v>2401</v>
      </c>
    </row>
    <row r="160" spans="2:65" s="1" customFormat="1" ht="24.25" customHeight="1">
      <c r="B160" s="139"/>
      <c r="C160" s="140" t="s">
        <v>7</v>
      </c>
      <c r="D160" s="140" t="s">
        <v>187</v>
      </c>
      <c r="E160" s="141" t="s">
        <v>412</v>
      </c>
      <c r="F160" s="142" t="s">
        <v>413</v>
      </c>
      <c r="G160" s="143" t="s">
        <v>190</v>
      </c>
      <c r="H160" s="144">
        <v>108</v>
      </c>
      <c r="I160" s="145"/>
      <c r="J160" s="146">
        <f t="shared" si="10"/>
        <v>0</v>
      </c>
      <c r="K160" s="147"/>
      <c r="L160" s="28"/>
      <c r="M160" s="148" t="s">
        <v>1</v>
      </c>
      <c r="N160" s="149" t="s">
        <v>36</v>
      </c>
      <c r="P160" s="150">
        <f t="shared" si="11"/>
        <v>0</v>
      </c>
      <c r="Q160" s="150">
        <v>1.92542E-3</v>
      </c>
      <c r="R160" s="150">
        <f t="shared" si="12"/>
        <v>0.20794536</v>
      </c>
      <c r="S160" s="150">
        <v>0</v>
      </c>
      <c r="T160" s="151">
        <f t="shared" si="13"/>
        <v>0</v>
      </c>
      <c r="AR160" s="152" t="s">
        <v>191</v>
      </c>
      <c r="AT160" s="152" t="s">
        <v>187</v>
      </c>
      <c r="AU160" s="152" t="s">
        <v>77</v>
      </c>
      <c r="AY160" s="13" t="s">
        <v>185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3" t="s">
        <v>83</v>
      </c>
      <c r="BK160" s="153">
        <f t="shared" si="19"/>
        <v>0</v>
      </c>
      <c r="BL160" s="13" t="s">
        <v>191</v>
      </c>
      <c r="BM160" s="152" t="s">
        <v>2402</v>
      </c>
    </row>
    <row r="161" spans="2:65" s="1" customFormat="1" ht="24.25" customHeight="1">
      <c r="B161" s="139"/>
      <c r="C161" s="140" t="s">
        <v>285</v>
      </c>
      <c r="D161" s="140" t="s">
        <v>187</v>
      </c>
      <c r="E161" s="141" t="s">
        <v>928</v>
      </c>
      <c r="F161" s="142" t="s">
        <v>2403</v>
      </c>
      <c r="G161" s="143" t="s">
        <v>190</v>
      </c>
      <c r="H161" s="144">
        <v>158.19999999999999</v>
      </c>
      <c r="I161" s="145"/>
      <c r="J161" s="146">
        <f t="shared" si="10"/>
        <v>0</v>
      </c>
      <c r="K161" s="147"/>
      <c r="L161" s="28"/>
      <c r="M161" s="148" t="s">
        <v>1</v>
      </c>
      <c r="N161" s="149" t="s">
        <v>36</v>
      </c>
      <c r="P161" s="150">
        <f t="shared" si="11"/>
        <v>0</v>
      </c>
      <c r="Q161" s="150">
        <v>6.1799999999999997E-3</v>
      </c>
      <c r="R161" s="150">
        <f t="shared" si="12"/>
        <v>0.97767599999999988</v>
      </c>
      <c r="S161" s="150">
        <v>0</v>
      </c>
      <c r="T161" s="151">
        <f t="shared" si="13"/>
        <v>0</v>
      </c>
      <c r="AR161" s="152" t="s">
        <v>191</v>
      </c>
      <c r="AT161" s="152" t="s">
        <v>187</v>
      </c>
      <c r="AU161" s="152" t="s">
        <v>77</v>
      </c>
      <c r="AY161" s="13" t="s">
        <v>185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3" t="s">
        <v>83</v>
      </c>
      <c r="BK161" s="153">
        <f t="shared" si="19"/>
        <v>0</v>
      </c>
      <c r="BL161" s="13" t="s">
        <v>191</v>
      </c>
      <c r="BM161" s="152" t="s">
        <v>2404</v>
      </c>
    </row>
    <row r="162" spans="2:65" s="1" customFormat="1" ht="16.5" customHeight="1">
      <c r="B162" s="139"/>
      <c r="C162" s="140" t="s">
        <v>290</v>
      </c>
      <c r="D162" s="140" t="s">
        <v>187</v>
      </c>
      <c r="E162" s="141" t="s">
        <v>931</v>
      </c>
      <c r="F162" s="142" t="s">
        <v>932</v>
      </c>
      <c r="G162" s="143" t="s">
        <v>190</v>
      </c>
      <c r="H162" s="144">
        <v>190.8</v>
      </c>
      <c r="I162" s="145"/>
      <c r="J162" s="146">
        <f t="shared" si="10"/>
        <v>0</v>
      </c>
      <c r="K162" s="147"/>
      <c r="L162" s="28"/>
      <c r="M162" s="148" t="s">
        <v>1</v>
      </c>
      <c r="N162" s="149" t="s">
        <v>36</v>
      </c>
      <c r="P162" s="150">
        <f t="shared" si="11"/>
        <v>0</v>
      </c>
      <c r="Q162" s="150">
        <v>5.0000000000000002E-5</v>
      </c>
      <c r="R162" s="150">
        <f t="shared" si="12"/>
        <v>9.5400000000000016E-3</v>
      </c>
      <c r="S162" s="150">
        <v>0</v>
      </c>
      <c r="T162" s="151">
        <f t="shared" si="13"/>
        <v>0</v>
      </c>
      <c r="AR162" s="152" t="s">
        <v>191</v>
      </c>
      <c r="AT162" s="152" t="s">
        <v>187</v>
      </c>
      <c r="AU162" s="152" t="s">
        <v>77</v>
      </c>
      <c r="AY162" s="13" t="s">
        <v>185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3" t="s">
        <v>83</v>
      </c>
      <c r="BK162" s="153">
        <f t="shared" si="19"/>
        <v>0</v>
      </c>
      <c r="BL162" s="13" t="s">
        <v>191</v>
      </c>
      <c r="BM162" s="152" t="s">
        <v>2405</v>
      </c>
    </row>
    <row r="163" spans="2:65" s="1" customFormat="1" ht="33" customHeight="1">
      <c r="B163" s="139"/>
      <c r="C163" s="140" t="s">
        <v>294</v>
      </c>
      <c r="D163" s="140" t="s">
        <v>187</v>
      </c>
      <c r="E163" s="141" t="s">
        <v>2101</v>
      </c>
      <c r="F163" s="142" t="s">
        <v>2102</v>
      </c>
      <c r="G163" s="143" t="s">
        <v>198</v>
      </c>
      <c r="H163" s="144">
        <v>0.39600000000000002</v>
      </c>
      <c r="I163" s="145"/>
      <c r="J163" s="146">
        <f t="shared" si="10"/>
        <v>0</v>
      </c>
      <c r="K163" s="147"/>
      <c r="L163" s="28"/>
      <c r="M163" s="148" t="s">
        <v>1</v>
      </c>
      <c r="N163" s="149" t="s">
        <v>36</v>
      </c>
      <c r="P163" s="150">
        <f t="shared" si="11"/>
        <v>0</v>
      </c>
      <c r="Q163" s="150">
        <v>0</v>
      </c>
      <c r="R163" s="150">
        <f t="shared" si="12"/>
        <v>0</v>
      </c>
      <c r="S163" s="150">
        <v>2.4</v>
      </c>
      <c r="T163" s="151">
        <f t="shared" si="13"/>
        <v>0.95040000000000002</v>
      </c>
      <c r="AR163" s="152" t="s">
        <v>191</v>
      </c>
      <c r="AT163" s="152" t="s">
        <v>187</v>
      </c>
      <c r="AU163" s="152" t="s">
        <v>77</v>
      </c>
      <c r="AY163" s="13" t="s">
        <v>185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3" t="s">
        <v>83</v>
      </c>
      <c r="BK163" s="153">
        <f t="shared" si="19"/>
        <v>0</v>
      </c>
      <c r="BL163" s="13" t="s">
        <v>191</v>
      </c>
      <c r="BM163" s="152" t="s">
        <v>2406</v>
      </c>
    </row>
    <row r="164" spans="2:65" s="1" customFormat="1" ht="21.75" customHeight="1">
      <c r="B164" s="139"/>
      <c r="C164" s="140" t="s">
        <v>298</v>
      </c>
      <c r="D164" s="140" t="s">
        <v>187</v>
      </c>
      <c r="E164" s="141" t="s">
        <v>525</v>
      </c>
      <c r="F164" s="142" t="s">
        <v>526</v>
      </c>
      <c r="G164" s="143" t="s">
        <v>223</v>
      </c>
      <c r="H164" s="144">
        <v>3.0779999999999998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77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2407</v>
      </c>
    </row>
    <row r="165" spans="2:65" s="1" customFormat="1" ht="24.25" customHeight="1">
      <c r="B165" s="139"/>
      <c r="C165" s="140" t="s">
        <v>302</v>
      </c>
      <c r="D165" s="140" t="s">
        <v>187</v>
      </c>
      <c r="E165" s="141" t="s">
        <v>529</v>
      </c>
      <c r="F165" s="142" t="s">
        <v>530</v>
      </c>
      <c r="G165" s="143" t="s">
        <v>223</v>
      </c>
      <c r="H165" s="144">
        <v>30.78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77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2408</v>
      </c>
    </row>
    <row r="166" spans="2:65" s="1" customFormat="1" ht="24.25" customHeight="1">
      <c r="B166" s="139"/>
      <c r="C166" s="140" t="s">
        <v>306</v>
      </c>
      <c r="D166" s="140" t="s">
        <v>187</v>
      </c>
      <c r="E166" s="141" t="s">
        <v>533</v>
      </c>
      <c r="F166" s="142" t="s">
        <v>534</v>
      </c>
      <c r="G166" s="143" t="s">
        <v>223</v>
      </c>
      <c r="H166" s="144">
        <v>3.0779999999999998</v>
      </c>
      <c r="I166" s="145"/>
      <c r="J166" s="146">
        <f t="shared" si="10"/>
        <v>0</v>
      </c>
      <c r="K166" s="147"/>
      <c r="L166" s="28"/>
      <c r="M166" s="148" t="s">
        <v>1</v>
      </c>
      <c r="N166" s="149" t="s">
        <v>36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191</v>
      </c>
      <c r="AT166" s="152" t="s">
        <v>187</v>
      </c>
      <c r="AU166" s="152" t="s">
        <v>77</v>
      </c>
      <c r="AY166" s="13" t="s">
        <v>185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3" t="s">
        <v>83</v>
      </c>
      <c r="BK166" s="153">
        <f t="shared" si="19"/>
        <v>0</v>
      </c>
      <c r="BL166" s="13" t="s">
        <v>191</v>
      </c>
      <c r="BM166" s="152" t="s">
        <v>2409</v>
      </c>
    </row>
    <row r="167" spans="2:65" s="1" customFormat="1" ht="24.25" customHeight="1">
      <c r="B167" s="139"/>
      <c r="C167" s="140" t="s">
        <v>310</v>
      </c>
      <c r="D167" s="140" t="s">
        <v>187</v>
      </c>
      <c r="E167" s="141" t="s">
        <v>537</v>
      </c>
      <c r="F167" s="142" t="s">
        <v>538</v>
      </c>
      <c r="G167" s="143" t="s">
        <v>223</v>
      </c>
      <c r="H167" s="144">
        <v>9.234</v>
      </c>
      <c r="I167" s="145"/>
      <c r="J167" s="146">
        <f t="shared" si="10"/>
        <v>0</v>
      </c>
      <c r="K167" s="147"/>
      <c r="L167" s="28"/>
      <c r="M167" s="148" t="s">
        <v>1</v>
      </c>
      <c r="N167" s="149" t="s">
        <v>36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191</v>
      </c>
      <c r="AT167" s="152" t="s">
        <v>187</v>
      </c>
      <c r="AU167" s="152" t="s">
        <v>77</v>
      </c>
      <c r="AY167" s="13" t="s">
        <v>185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3" t="s">
        <v>83</v>
      </c>
      <c r="BK167" s="153">
        <f t="shared" si="19"/>
        <v>0</v>
      </c>
      <c r="BL167" s="13" t="s">
        <v>191</v>
      </c>
      <c r="BM167" s="152" t="s">
        <v>2410</v>
      </c>
    </row>
    <row r="168" spans="2:65" s="1" customFormat="1" ht="24.25" customHeight="1">
      <c r="B168" s="139"/>
      <c r="C168" s="140" t="s">
        <v>314</v>
      </c>
      <c r="D168" s="140" t="s">
        <v>187</v>
      </c>
      <c r="E168" s="141" t="s">
        <v>2411</v>
      </c>
      <c r="F168" s="142" t="s">
        <v>2412</v>
      </c>
      <c r="G168" s="143" t="s">
        <v>223</v>
      </c>
      <c r="H168" s="144">
        <v>3.0779999999999998</v>
      </c>
      <c r="I168" s="145"/>
      <c r="J168" s="146">
        <f t="shared" si="10"/>
        <v>0</v>
      </c>
      <c r="K168" s="147"/>
      <c r="L168" s="28"/>
      <c r="M168" s="148" t="s">
        <v>1</v>
      </c>
      <c r="N168" s="149" t="s">
        <v>36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191</v>
      </c>
      <c r="AT168" s="152" t="s">
        <v>187</v>
      </c>
      <c r="AU168" s="152" t="s">
        <v>77</v>
      </c>
      <c r="AY168" s="13" t="s">
        <v>185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3" t="s">
        <v>83</v>
      </c>
      <c r="BK168" s="153">
        <f t="shared" si="19"/>
        <v>0</v>
      </c>
      <c r="BL168" s="13" t="s">
        <v>191</v>
      </c>
      <c r="BM168" s="152" t="s">
        <v>2413</v>
      </c>
    </row>
    <row r="169" spans="2:65" s="1" customFormat="1" ht="24.25" customHeight="1">
      <c r="B169" s="139"/>
      <c r="C169" s="140" t="s">
        <v>318</v>
      </c>
      <c r="D169" s="140" t="s">
        <v>187</v>
      </c>
      <c r="E169" s="141" t="s">
        <v>1662</v>
      </c>
      <c r="F169" s="142" t="s">
        <v>2414</v>
      </c>
      <c r="G169" s="143" t="s">
        <v>223</v>
      </c>
      <c r="H169" s="144">
        <v>2.8079999999999998</v>
      </c>
      <c r="I169" s="145"/>
      <c r="J169" s="146">
        <f t="shared" si="10"/>
        <v>0</v>
      </c>
      <c r="K169" s="147"/>
      <c r="L169" s="28"/>
      <c r="M169" s="148" t="s">
        <v>1</v>
      </c>
      <c r="N169" s="149" t="s">
        <v>36</v>
      </c>
      <c r="P169" s="150">
        <f t="shared" si="11"/>
        <v>0</v>
      </c>
      <c r="Q169" s="150">
        <v>0</v>
      </c>
      <c r="R169" s="150">
        <f t="shared" si="12"/>
        <v>0</v>
      </c>
      <c r="S169" s="150">
        <v>0</v>
      </c>
      <c r="T169" s="151">
        <f t="shared" si="13"/>
        <v>0</v>
      </c>
      <c r="AR169" s="152" t="s">
        <v>191</v>
      </c>
      <c r="AT169" s="152" t="s">
        <v>187</v>
      </c>
      <c r="AU169" s="152" t="s">
        <v>77</v>
      </c>
      <c r="AY169" s="13" t="s">
        <v>185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3" t="s">
        <v>83</v>
      </c>
      <c r="BK169" s="153">
        <f t="shared" si="19"/>
        <v>0</v>
      </c>
      <c r="BL169" s="13" t="s">
        <v>191</v>
      </c>
      <c r="BM169" s="152" t="s">
        <v>2415</v>
      </c>
    </row>
    <row r="170" spans="2:65" s="1" customFormat="1" ht="24.25" customHeight="1">
      <c r="B170" s="139"/>
      <c r="C170" s="140" t="s">
        <v>322</v>
      </c>
      <c r="D170" s="140" t="s">
        <v>187</v>
      </c>
      <c r="E170" s="141" t="s">
        <v>2416</v>
      </c>
      <c r="F170" s="142" t="s">
        <v>2417</v>
      </c>
      <c r="G170" s="143" t="s">
        <v>223</v>
      </c>
      <c r="H170" s="144">
        <v>0.27</v>
      </c>
      <c r="I170" s="145"/>
      <c r="J170" s="146">
        <f t="shared" si="10"/>
        <v>0</v>
      </c>
      <c r="K170" s="147"/>
      <c r="L170" s="28"/>
      <c r="M170" s="148" t="s">
        <v>1</v>
      </c>
      <c r="N170" s="149" t="s">
        <v>36</v>
      </c>
      <c r="P170" s="150">
        <f t="shared" si="11"/>
        <v>0</v>
      </c>
      <c r="Q170" s="150">
        <v>0</v>
      </c>
      <c r="R170" s="150">
        <f t="shared" si="12"/>
        <v>0</v>
      </c>
      <c r="S170" s="150">
        <v>0</v>
      </c>
      <c r="T170" s="151">
        <f t="shared" si="13"/>
        <v>0</v>
      </c>
      <c r="AR170" s="152" t="s">
        <v>191</v>
      </c>
      <c r="AT170" s="152" t="s">
        <v>187</v>
      </c>
      <c r="AU170" s="152" t="s">
        <v>77</v>
      </c>
      <c r="AY170" s="13" t="s">
        <v>185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3" t="s">
        <v>83</v>
      </c>
      <c r="BK170" s="153">
        <f t="shared" si="19"/>
        <v>0</v>
      </c>
      <c r="BL170" s="13" t="s">
        <v>191</v>
      </c>
      <c r="BM170" s="152" t="s">
        <v>2418</v>
      </c>
    </row>
    <row r="171" spans="2:65" s="11" customFormat="1" ht="26" customHeight="1">
      <c r="B171" s="127"/>
      <c r="D171" s="128" t="s">
        <v>69</v>
      </c>
      <c r="E171" s="129" t="s">
        <v>183</v>
      </c>
      <c r="F171" s="129" t="s">
        <v>184</v>
      </c>
      <c r="I171" s="130"/>
      <c r="J171" s="131">
        <f>BK171</f>
        <v>0</v>
      </c>
      <c r="L171" s="127"/>
      <c r="M171" s="132"/>
      <c r="P171" s="133">
        <f>P172</f>
        <v>0</v>
      </c>
      <c r="R171" s="133">
        <f>R172</f>
        <v>1.01481956157</v>
      </c>
      <c r="T171" s="134">
        <f>T172</f>
        <v>0</v>
      </c>
      <c r="AR171" s="128" t="s">
        <v>77</v>
      </c>
      <c r="AT171" s="135" t="s">
        <v>69</v>
      </c>
      <c r="AU171" s="135" t="s">
        <v>70</v>
      </c>
      <c r="AY171" s="128" t="s">
        <v>185</v>
      </c>
      <c r="BK171" s="136">
        <f>BK172</f>
        <v>0</v>
      </c>
    </row>
    <row r="172" spans="2:65" s="11" customFormat="1" ht="23" customHeight="1">
      <c r="B172" s="127"/>
      <c r="D172" s="128" t="s">
        <v>69</v>
      </c>
      <c r="E172" s="137" t="s">
        <v>191</v>
      </c>
      <c r="F172" s="137" t="s">
        <v>1043</v>
      </c>
      <c r="I172" s="130"/>
      <c r="J172" s="138">
        <f>BK172</f>
        <v>0</v>
      </c>
      <c r="L172" s="127"/>
      <c r="M172" s="132"/>
      <c r="P172" s="133">
        <f>SUM(P173:P176)</f>
        <v>0</v>
      </c>
      <c r="R172" s="133">
        <f>SUM(R173:R176)</f>
        <v>1.01481956157</v>
      </c>
      <c r="T172" s="134">
        <f>SUM(T173:T176)</f>
        <v>0</v>
      </c>
      <c r="AR172" s="128" t="s">
        <v>77</v>
      </c>
      <c r="AT172" s="135" t="s">
        <v>69</v>
      </c>
      <c r="AU172" s="135" t="s">
        <v>77</v>
      </c>
      <c r="AY172" s="128" t="s">
        <v>185</v>
      </c>
      <c r="BK172" s="136">
        <f>SUM(BK173:BK176)</f>
        <v>0</v>
      </c>
    </row>
    <row r="173" spans="2:65" s="1" customFormat="1" ht="21.75" customHeight="1">
      <c r="B173" s="139"/>
      <c r="C173" s="140" t="s">
        <v>326</v>
      </c>
      <c r="D173" s="140" t="s">
        <v>187</v>
      </c>
      <c r="E173" s="141" t="s">
        <v>2419</v>
      </c>
      <c r="F173" s="142" t="s">
        <v>2420</v>
      </c>
      <c r="G173" s="143" t="s">
        <v>198</v>
      </c>
      <c r="H173" s="144">
        <v>0.39600000000000002</v>
      </c>
      <c r="I173" s="145"/>
      <c r="J173" s="146">
        <f>ROUND(I173*H173,2)</f>
        <v>0</v>
      </c>
      <c r="K173" s="147"/>
      <c r="L173" s="28"/>
      <c r="M173" s="148" t="s">
        <v>1</v>
      </c>
      <c r="N173" s="149" t="s">
        <v>36</v>
      </c>
      <c r="P173" s="150">
        <f>O173*H173</f>
        <v>0</v>
      </c>
      <c r="Q173" s="150">
        <v>2.4636300000000002</v>
      </c>
      <c r="R173" s="150">
        <f>Q173*H173</f>
        <v>0.97559748000000013</v>
      </c>
      <c r="S173" s="150">
        <v>0</v>
      </c>
      <c r="T173" s="151">
        <f>S173*H173</f>
        <v>0</v>
      </c>
      <c r="AR173" s="152" t="s">
        <v>191</v>
      </c>
      <c r="AT173" s="152" t="s">
        <v>187</v>
      </c>
      <c r="AU173" s="152" t="s">
        <v>83</v>
      </c>
      <c r="AY173" s="13" t="s">
        <v>185</v>
      </c>
      <c r="BE173" s="153">
        <f>IF(N173="základná",J173,0)</f>
        <v>0</v>
      </c>
      <c r="BF173" s="153">
        <f>IF(N173="znížená",J173,0)</f>
        <v>0</v>
      </c>
      <c r="BG173" s="153">
        <f>IF(N173="zákl. prenesená",J173,0)</f>
        <v>0</v>
      </c>
      <c r="BH173" s="153">
        <f>IF(N173="zníž. prenesená",J173,0)</f>
        <v>0</v>
      </c>
      <c r="BI173" s="153">
        <f>IF(N173="nulová",J173,0)</f>
        <v>0</v>
      </c>
      <c r="BJ173" s="13" t="s">
        <v>83</v>
      </c>
      <c r="BK173" s="153">
        <f>ROUND(I173*H173,2)</f>
        <v>0</v>
      </c>
      <c r="BL173" s="13" t="s">
        <v>191</v>
      </c>
      <c r="BM173" s="152" t="s">
        <v>2421</v>
      </c>
    </row>
    <row r="174" spans="2:65" s="1" customFormat="1" ht="24.25" customHeight="1">
      <c r="B174" s="139"/>
      <c r="C174" s="140" t="s">
        <v>330</v>
      </c>
      <c r="D174" s="140" t="s">
        <v>187</v>
      </c>
      <c r="E174" s="141" t="s">
        <v>2422</v>
      </c>
      <c r="F174" s="142" t="s">
        <v>2423</v>
      </c>
      <c r="G174" s="143" t="s">
        <v>223</v>
      </c>
      <c r="H174" s="144">
        <v>2.9000000000000001E-2</v>
      </c>
      <c r="I174" s="145"/>
      <c r="J174" s="146">
        <f>ROUND(I174*H174,2)</f>
        <v>0</v>
      </c>
      <c r="K174" s="147"/>
      <c r="L174" s="28"/>
      <c r="M174" s="148" t="s">
        <v>1</v>
      </c>
      <c r="N174" s="149" t="s">
        <v>36</v>
      </c>
      <c r="P174" s="150">
        <f>O174*H174</f>
        <v>0</v>
      </c>
      <c r="Q174" s="150">
        <v>1.0165683299999999</v>
      </c>
      <c r="R174" s="150">
        <f>Q174*H174</f>
        <v>2.9480481569999998E-2</v>
      </c>
      <c r="S174" s="150">
        <v>0</v>
      </c>
      <c r="T174" s="151">
        <f>S174*H174</f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>IF(N174="základná",J174,0)</f>
        <v>0</v>
      </c>
      <c r="BF174" s="153">
        <f>IF(N174="znížená",J174,0)</f>
        <v>0</v>
      </c>
      <c r="BG174" s="153">
        <f>IF(N174="zákl. prenesená",J174,0)</f>
        <v>0</v>
      </c>
      <c r="BH174" s="153">
        <f>IF(N174="zníž. prenesená",J174,0)</f>
        <v>0</v>
      </c>
      <c r="BI174" s="153">
        <f>IF(N174="nulová",J174,0)</f>
        <v>0</v>
      </c>
      <c r="BJ174" s="13" t="s">
        <v>83</v>
      </c>
      <c r="BK174" s="153">
        <f>ROUND(I174*H174,2)</f>
        <v>0</v>
      </c>
      <c r="BL174" s="13" t="s">
        <v>191</v>
      </c>
      <c r="BM174" s="152" t="s">
        <v>2424</v>
      </c>
    </row>
    <row r="175" spans="2:65" s="1" customFormat="1" ht="24.25" customHeight="1">
      <c r="B175" s="139"/>
      <c r="C175" s="140" t="s">
        <v>334</v>
      </c>
      <c r="D175" s="140" t="s">
        <v>187</v>
      </c>
      <c r="E175" s="141" t="s">
        <v>2425</v>
      </c>
      <c r="F175" s="142" t="s">
        <v>2426</v>
      </c>
      <c r="G175" s="143" t="s">
        <v>190</v>
      </c>
      <c r="H175" s="144">
        <v>2.46</v>
      </c>
      <c r="I175" s="145"/>
      <c r="J175" s="146">
        <f>ROUND(I175*H175,2)</f>
        <v>0</v>
      </c>
      <c r="K175" s="147"/>
      <c r="L175" s="28"/>
      <c r="M175" s="148" t="s">
        <v>1</v>
      </c>
      <c r="N175" s="149" t="s">
        <v>36</v>
      </c>
      <c r="P175" s="150">
        <f>O175*H175</f>
        <v>0</v>
      </c>
      <c r="Q175" s="150">
        <v>3.96E-3</v>
      </c>
      <c r="R175" s="150">
        <f>Q175*H175</f>
        <v>9.7415999999999996E-3</v>
      </c>
      <c r="S175" s="150">
        <v>0</v>
      </c>
      <c r="T175" s="151">
        <f>S175*H175</f>
        <v>0</v>
      </c>
      <c r="AR175" s="152" t="s">
        <v>191</v>
      </c>
      <c r="AT175" s="152" t="s">
        <v>187</v>
      </c>
      <c r="AU175" s="152" t="s">
        <v>83</v>
      </c>
      <c r="AY175" s="13" t="s">
        <v>185</v>
      </c>
      <c r="BE175" s="153">
        <f>IF(N175="základná",J175,0)</f>
        <v>0</v>
      </c>
      <c r="BF175" s="153">
        <f>IF(N175="znížená",J175,0)</f>
        <v>0</v>
      </c>
      <c r="BG175" s="153">
        <f>IF(N175="zákl. prenesená",J175,0)</f>
        <v>0</v>
      </c>
      <c r="BH175" s="153">
        <f>IF(N175="zníž. prenesená",J175,0)</f>
        <v>0</v>
      </c>
      <c r="BI175" s="153">
        <f>IF(N175="nulová",J175,0)</f>
        <v>0</v>
      </c>
      <c r="BJ175" s="13" t="s">
        <v>83</v>
      </c>
      <c r="BK175" s="153">
        <f>ROUND(I175*H175,2)</f>
        <v>0</v>
      </c>
      <c r="BL175" s="13" t="s">
        <v>191</v>
      </c>
      <c r="BM175" s="152" t="s">
        <v>2427</v>
      </c>
    </row>
    <row r="176" spans="2:65" s="1" customFormat="1" ht="24.25" customHeight="1">
      <c r="B176" s="139"/>
      <c r="C176" s="140" t="s">
        <v>338</v>
      </c>
      <c r="D176" s="140" t="s">
        <v>187</v>
      </c>
      <c r="E176" s="141" t="s">
        <v>2428</v>
      </c>
      <c r="F176" s="142" t="s">
        <v>2429</v>
      </c>
      <c r="G176" s="143" t="s">
        <v>190</v>
      </c>
      <c r="H176" s="144">
        <v>2.46</v>
      </c>
      <c r="I176" s="145"/>
      <c r="J176" s="146">
        <f>ROUND(I176*H176,2)</f>
        <v>0</v>
      </c>
      <c r="K176" s="147"/>
      <c r="L176" s="28"/>
      <c r="M176" s="148" t="s">
        <v>1</v>
      </c>
      <c r="N176" s="149" t="s">
        <v>36</v>
      </c>
      <c r="P176" s="150">
        <f>O176*H176</f>
        <v>0</v>
      </c>
      <c r="Q176" s="150">
        <v>0</v>
      </c>
      <c r="R176" s="150">
        <f>Q176*H176</f>
        <v>0</v>
      </c>
      <c r="S176" s="150">
        <v>0</v>
      </c>
      <c r="T176" s="151">
        <f>S176*H176</f>
        <v>0</v>
      </c>
      <c r="AR176" s="152" t="s">
        <v>191</v>
      </c>
      <c r="AT176" s="152" t="s">
        <v>187</v>
      </c>
      <c r="AU176" s="152" t="s">
        <v>83</v>
      </c>
      <c r="AY176" s="13" t="s">
        <v>185</v>
      </c>
      <c r="BE176" s="153">
        <f>IF(N176="základná",J176,0)</f>
        <v>0</v>
      </c>
      <c r="BF176" s="153">
        <f>IF(N176="znížená",J176,0)</f>
        <v>0</v>
      </c>
      <c r="BG176" s="153">
        <f>IF(N176="zákl. prenesená",J176,0)</f>
        <v>0</v>
      </c>
      <c r="BH176" s="153">
        <f>IF(N176="zníž. prenesená",J176,0)</f>
        <v>0</v>
      </c>
      <c r="BI176" s="153">
        <f>IF(N176="nulová",J176,0)</f>
        <v>0</v>
      </c>
      <c r="BJ176" s="13" t="s">
        <v>83</v>
      </c>
      <c r="BK176" s="153">
        <f>ROUND(I176*H176,2)</f>
        <v>0</v>
      </c>
      <c r="BL176" s="13" t="s">
        <v>191</v>
      </c>
      <c r="BM176" s="152" t="s">
        <v>2430</v>
      </c>
    </row>
    <row r="177" spans="2:65" s="11" customFormat="1" ht="26" customHeight="1">
      <c r="B177" s="127"/>
      <c r="D177" s="128" t="s">
        <v>69</v>
      </c>
      <c r="E177" s="129" t="s">
        <v>588</v>
      </c>
      <c r="F177" s="129" t="s">
        <v>589</v>
      </c>
      <c r="I177" s="130"/>
      <c r="J177" s="131">
        <f>BK177</f>
        <v>0</v>
      </c>
      <c r="L177" s="127"/>
      <c r="M177" s="132"/>
      <c r="P177" s="133">
        <f>P178</f>
        <v>0</v>
      </c>
      <c r="R177" s="133">
        <f>R178</f>
        <v>0</v>
      </c>
      <c r="T177" s="134">
        <f>T178</f>
        <v>0.38560000000000005</v>
      </c>
      <c r="AR177" s="128" t="s">
        <v>83</v>
      </c>
      <c r="AT177" s="135" t="s">
        <v>69</v>
      </c>
      <c r="AU177" s="135" t="s">
        <v>70</v>
      </c>
      <c r="AY177" s="128" t="s">
        <v>185</v>
      </c>
      <c r="BK177" s="136">
        <f>BK178</f>
        <v>0</v>
      </c>
    </row>
    <row r="178" spans="2:65" s="1" customFormat="1" ht="24.25" customHeight="1">
      <c r="B178" s="139"/>
      <c r="C178" s="140" t="s">
        <v>342</v>
      </c>
      <c r="D178" s="140" t="s">
        <v>187</v>
      </c>
      <c r="E178" s="141" t="s">
        <v>591</v>
      </c>
      <c r="F178" s="142" t="s">
        <v>592</v>
      </c>
      <c r="G178" s="143" t="s">
        <v>190</v>
      </c>
      <c r="H178" s="144">
        <v>192.8</v>
      </c>
      <c r="I178" s="145"/>
      <c r="J178" s="146">
        <f>ROUND(I178*H178,2)</f>
        <v>0</v>
      </c>
      <c r="K178" s="147"/>
      <c r="L178" s="28"/>
      <c r="M178" s="148" t="s">
        <v>1</v>
      </c>
      <c r="N178" s="149" t="s">
        <v>36</v>
      </c>
      <c r="P178" s="150">
        <f>O178*H178</f>
        <v>0</v>
      </c>
      <c r="Q178" s="150">
        <v>0</v>
      </c>
      <c r="R178" s="150">
        <f>Q178*H178</f>
        <v>0</v>
      </c>
      <c r="S178" s="150">
        <v>2E-3</v>
      </c>
      <c r="T178" s="151">
        <f>S178*H178</f>
        <v>0.38560000000000005</v>
      </c>
      <c r="AR178" s="152" t="s">
        <v>252</v>
      </c>
      <c r="AT178" s="152" t="s">
        <v>187</v>
      </c>
      <c r="AU178" s="152" t="s">
        <v>77</v>
      </c>
      <c r="AY178" s="13" t="s">
        <v>185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3" t="s">
        <v>83</v>
      </c>
      <c r="BK178" s="153">
        <f>ROUND(I178*H178,2)</f>
        <v>0</v>
      </c>
      <c r="BL178" s="13" t="s">
        <v>252</v>
      </c>
      <c r="BM178" s="152" t="s">
        <v>2431</v>
      </c>
    </row>
    <row r="179" spans="2:65" s="11" customFormat="1" ht="26" customHeight="1">
      <c r="B179" s="127"/>
      <c r="D179" s="128" t="s">
        <v>69</v>
      </c>
      <c r="E179" s="129" t="s">
        <v>1002</v>
      </c>
      <c r="F179" s="129" t="s">
        <v>1003</v>
      </c>
      <c r="I179" s="130"/>
      <c r="J179" s="131">
        <f>BK179</f>
        <v>0</v>
      </c>
      <c r="L179" s="127"/>
      <c r="M179" s="132"/>
      <c r="P179" s="133">
        <f>P180+SUM(P181:P185)+P193</f>
        <v>0</v>
      </c>
      <c r="R179" s="133">
        <f>R180+SUM(R181:R185)+R193</f>
        <v>13.666147715359999</v>
      </c>
      <c r="T179" s="134">
        <f>T180+SUM(T181:T185)+T193</f>
        <v>0</v>
      </c>
      <c r="AR179" s="128" t="s">
        <v>83</v>
      </c>
      <c r="AT179" s="135" t="s">
        <v>69</v>
      </c>
      <c r="AU179" s="135" t="s">
        <v>70</v>
      </c>
      <c r="AY179" s="128" t="s">
        <v>185</v>
      </c>
      <c r="BK179" s="136">
        <f>BK180+SUM(BK181:BK185)+BK193</f>
        <v>0</v>
      </c>
    </row>
    <row r="180" spans="2:65" s="1" customFormat="1" ht="33" customHeight="1">
      <c r="B180" s="139"/>
      <c r="C180" s="140" t="s">
        <v>346</v>
      </c>
      <c r="D180" s="140" t="s">
        <v>187</v>
      </c>
      <c r="E180" s="141" t="s">
        <v>2432</v>
      </c>
      <c r="F180" s="142" t="s">
        <v>2433</v>
      </c>
      <c r="G180" s="143" t="s">
        <v>190</v>
      </c>
      <c r="H180" s="144">
        <v>158.19999999999999</v>
      </c>
      <c r="I180" s="145"/>
      <c r="J180" s="146">
        <f>ROUND(I180*H180,2)</f>
        <v>0</v>
      </c>
      <c r="K180" s="147"/>
      <c r="L180" s="28"/>
      <c r="M180" s="148" t="s">
        <v>1</v>
      </c>
      <c r="N180" s="149" t="s">
        <v>36</v>
      </c>
      <c r="P180" s="150">
        <f>O180*H180</f>
        <v>0</v>
      </c>
      <c r="Q180" s="150">
        <v>0</v>
      </c>
      <c r="R180" s="150">
        <f>Q180*H180</f>
        <v>0</v>
      </c>
      <c r="S180" s="150">
        <v>0</v>
      </c>
      <c r="T180" s="151">
        <f>S180*H180</f>
        <v>0</v>
      </c>
      <c r="AR180" s="152" t="s">
        <v>252</v>
      </c>
      <c r="AT180" s="152" t="s">
        <v>187</v>
      </c>
      <c r="AU180" s="152" t="s">
        <v>77</v>
      </c>
      <c r="AY180" s="13" t="s">
        <v>185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3" t="s">
        <v>83</v>
      </c>
      <c r="BK180" s="153">
        <f>ROUND(I180*H180,2)</f>
        <v>0</v>
      </c>
      <c r="BL180" s="13" t="s">
        <v>252</v>
      </c>
      <c r="BM180" s="152" t="s">
        <v>2434</v>
      </c>
    </row>
    <row r="181" spans="2:65" s="1" customFormat="1" ht="24.25" customHeight="1">
      <c r="B181" s="139"/>
      <c r="C181" s="140" t="s">
        <v>350</v>
      </c>
      <c r="D181" s="140" t="s">
        <v>187</v>
      </c>
      <c r="E181" s="141" t="s">
        <v>2435</v>
      </c>
      <c r="F181" s="142" t="s">
        <v>2436</v>
      </c>
      <c r="G181" s="143" t="s">
        <v>190</v>
      </c>
      <c r="H181" s="144">
        <v>158.19999999999999</v>
      </c>
      <c r="I181" s="145"/>
      <c r="J181" s="146">
        <f>ROUND(I181*H181,2)</f>
        <v>0</v>
      </c>
      <c r="K181" s="147"/>
      <c r="L181" s="28"/>
      <c r="M181" s="148" t="s">
        <v>1</v>
      </c>
      <c r="N181" s="149" t="s">
        <v>36</v>
      </c>
      <c r="P181" s="150">
        <f>O181*H181</f>
        <v>0</v>
      </c>
      <c r="Q181" s="150">
        <v>0</v>
      </c>
      <c r="R181" s="150">
        <f>Q181*H181</f>
        <v>0</v>
      </c>
      <c r="S181" s="150">
        <v>0</v>
      </c>
      <c r="T181" s="151">
        <f>S181*H181</f>
        <v>0</v>
      </c>
      <c r="AR181" s="152" t="s">
        <v>252</v>
      </c>
      <c r="AT181" s="152" t="s">
        <v>187</v>
      </c>
      <c r="AU181" s="152" t="s">
        <v>77</v>
      </c>
      <c r="AY181" s="13" t="s">
        <v>185</v>
      </c>
      <c r="BE181" s="153">
        <f>IF(N181="základná",J181,0)</f>
        <v>0</v>
      </c>
      <c r="BF181" s="153">
        <f>IF(N181="znížená",J181,0)</f>
        <v>0</v>
      </c>
      <c r="BG181" s="153">
        <f>IF(N181="zákl. prenesená",J181,0)</f>
        <v>0</v>
      </c>
      <c r="BH181" s="153">
        <f>IF(N181="zníž. prenesená",J181,0)</f>
        <v>0</v>
      </c>
      <c r="BI181" s="153">
        <f>IF(N181="nulová",J181,0)</f>
        <v>0</v>
      </c>
      <c r="BJ181" s="13" t="s">
        <v>83</v>
      </c>
      <c r="BK181" s="153">
        <f>ROUND(I181*H181,2)</f>
        <v>0</v>
      </c>
      <c r="BL181" s="13" t="s">
        <v>252</v>
      </c>
      <c r="BM181" s="152" t="s">
        <v>2437</v>
      </c>
    </row>
    <row r="182" spans="2:65" s="1" customFormat="1" ht="24.25" customHeight="1">
      <c r="B182" s="139"/>
      <c r="C182" s="140" t="s">
        <v>354</v>
      </c>
      <c r="D182" s="140" t="s">
        <v>187</v>
      </c>
      <c r="E182" s="141" t="s">
        <v>2438</v>
      </c>
      <c r="F182" s="142" t="s">
        <v>2439</v>
      </c>
      <c r="G182" s="143" t="s">
        <v>190</v>
      </c>
      <c r="H182" s="144">
        <v>158.19999999999999</v>
      </c>
      <c r="I182" s="145"/>
      <c r="J182" s="146">
        <f>ROUND(I182*H182,2)</f>
        <v>0</v>
      </c>
      <c r="K182" s="147"/>
      <c r="L182" s="28"/>
      <c r="M182" s="148" t="s">
        <v>1</v>
      </c>
      <c r="N182" s="149" t="s">
        <v>36</v>
      </c>
      <c r="P182" s="150">
        <f>O182*H182</f>
        <v>0</v>
      </c>
      <c r="Q182" s="150">
        <v>1.8900000000000001E-4</v>
      </c>
      <c r="R182" s="150">
        <f>Q182*H182</f>
        <v>2.9899800000000001E-2</v>
      </c>
      <c r="S182" s="150">
        <v>0</v>
      </c>
      <c r="T182" s="151">
        <f>S182*H182</f>
        <v>0</v>
      </c>
      <c r="AR182" s="152" t="s">
        <v>252</v>
      </c>
      <c r="AT182" s="152" t="s">
        <v>187</v>
      </c>
      <c r="AU182" s="152" t="s">
        <v>77</v>
      </c>
      <c r="AY182" s="13" t="s">
        <v>185</v>
      </c>
      <c r="BE182" s="153">
        <f>IF(N182="základná",J182,0)</f>
        <v>0</v>
      </c>
      <c r="BF182" s="153">
        <f>IF(N182="znížená",J182,0)</f>
        <v>0</v>
      </c>
      <c r="BG182" s="153">
        <f>IF(N182="zákl. prenesená",J182,0)</f>
        <v>0</v>
      </c>
      <c r="BH182" s="153">
        <f>IF(N182="zníž. prenesená",J182,0)</f>
        <v>0</v>
      </c>
      <c r="BI182" s="153">
        <f>IF(N182="nulová",J182,0)</f>
        <v>0</v>
      </c>
      <c r="BJ182" s="13" t="s">
        <v>83</v>
      </c>
      <c r="BK182" s="153">
        <f>ROUND(I182*H182,2)</f>
        <v>0</v>
      </c>
      <c r="BL182" s="13" t="s">
        <v>252</v>
      </c>
      <c r="BM182" s="152" t="s">
        <v>2440</v>
      </c>
    </row>
    <row r="183" spans="2:65" s="1" customFormat="1" ht="24.25" customHeight="1">
      <c r="B183" s="139"/>
      <c r="C183" s="140" t="s">
        <v>358</v>
      </c>
      <c r="D183" s="140" t="s">
        <v>187</v>
      </c>
      <c r="E183" s="141" t="s">
        <v>1780</v>
      </c>
      <c r="F183" s="142" t="s">
        <v>2441</v>
      </c>
      <c r="G183" s="143" t="s">
        <v>190</v>
      </c>
      <c r="H183" s="144">
        <v>36.503999999999998</v>
      </c>
      <c r="I183" s="145"/>
      <c r="J183" s="146">
        <f>ROUND(I183*H183,2)</f>
        <v>0</v>
      </c>
      <c r="K183" s="147"/>
      <c r="L183" s="28"/>
      <c r="M183" s="148" t="s">
        <v>1</v>
      </c>
      <c r="N183" s="149" t="s">
        <v>36</v>
      </c>
      <c r="P183" s="150">
        <f>O183*H183</f>
        <v>0</v>
      </c>
      <c r="Q183" s="150">
        <v>0</v>
      </c>
      <c r="R183" s="150">
        <f>Q183*H183</f>
        <v>0</v>
      </c>
      <c r="S183" s="150">
        <v>0</v>
      </c>
      <c r="T183" s="151">
        <f>S183*H183</f>
        <v>0</v>
      </c>
      <c r="AR183" s="152" t="s">
        <v>252</v>
      </c>
      <c r="AT183" s="152" t="s">
        <v>187</v>
      </c>
      <c r="AU183" s="152" t="s">
        <v>77</v>
      </c>
      <c r="AY183" s="13" t="s">
        <v>185</v>
      </c>
      <c r="BE183" s="153">
        <f>IF(N183="základná",J183,0)</f>
        <v>0</v>
      </c>
      <c r="BF183" s="153">
        <f>IF(N183="znížená",J183,0)</f>
        <v>0</v>
      </c>
      <c r="BG183" s="153">
        <f>IF(N183="zákl. prenesená",J183,0)</f>
        <v>0</v>
      </c>
      <c r="BH183" s="153">
        <f>IF(N183="zníž. prenesená",J183,0)</f>
        <v>0</v>
      </c>
      <c r="BI183" s="153">
        <f>IF(N183="nulová",J183,0)</f>
        <v>0</v>
      </c>
      <c r="BJ183" s="13" t="s">
        <v>83</v>
      </c>
      <c r="BK183" s="153">
        <f>ROUND(I183*H183,2)</f>
        <v>0</v>
      </c>
      <c r="BL183" s="13" t="s">
        <v>252</v>
      </c>
      <c r="BM183" s="152" t="s">
        <v>2442</v>
      </c>
    </row>
    <row r="184" spans="2:65" s="1" customFormat="1" ht="21.75" customHeight="1">
      <c r="B184" s="139"/>
      <c r="C184" s="140" t="s">
        <v>362</v>
      </c>
      <c r="D184" s="140" t="s">
        <v>187</v>
      </c>
      <c r="E184" s="141" t="s">
        <v>2443</v>
      </c>
      <c r="F184" s="142" t="s">
        <v>2444</v>
      </c>
      <c r="G184" s="143" t="s">
        <v>190</v>
      </c>
      <c r="H184" s="144">
        <v>158.19999999999999</v>
      </c>
      <c r="I184" s="145"/>
      <c r="J184" s="146">
        <f>ROUND(I184*H184,2)</f>
        <v>0</v>
      </c>
      <c r="K184" s="147"/>
      <c r="L184" s="28"/>
      <c r="M184" s="148" t="s">
        <v>1</v>
      </c>
      <c r="N184" s="149" t="s">
        <v>36</v>
      </c>
      <c r="P184" s="150">
        <f>O184*H184</f>
        <v>0</v>
      </c>
      <c r="Q184" s="150">
        <v>0</v>
      </c>
      <c r="R184" s="150">
        <f>Q184*H184</f>
        <v>0</v>
      </c>
      <c r="S184" s="150">
        <v>0</v>
      </c>
      <c r="T184" s="151">
        <f>S184*H184</f>
        <v>0</v>
      </c>
      <c r="AR184" s="152" t="s">
        <v>191</v>
      </c>
      <c r="AT184" s="152" t="s">
        <v>187</v>
      </c>
      <c r="AU184" s="152" t="s">
        <v>77</v>
      </c>
      <c r="AY184" s="13" t="s">
        <v>185</v>
      </c>
      <c r="BE184" s="153">
        <f>IF(N184="základná",J184,0)</f>
        <v>0</v>
      </c>
      <c r="BF184" s="153">
        <f>IF(N184="znížená",J184,0)</f>
        <v>0</v>
      </c>
      <c r="BG184" s="153">
        <f>IF(N184="zákl. prenesená",J184,0)</f>
        <v>0</v>
      </c>
      <c r="BH184" s="153">
        <f>IF(N184="zníž. prenesená",J184,0)</f>
        <v>0</v>
      </c>
      <c r="BI184" s="153">
        <f>IF(N184="nulová",J184,0)</f>
        <v>0</v>
      </c>
      <c r="BJ184" s="13" t="s">
        <v>83</v>
      </c>
      <c r="BK184" s="153">
        <f>ROUND(I184*H184,2)</f>
        <v>0</v>
      </c>
      <c r="BL184" s="13" t="s">
        <v>191</v>
      </c>
      <c r="BM184" s="152" t="s">
        <v>2445</v>
      </c>
    </row>
    <row r="185" spans="2:65" s="11" customFormat="1" ht="23" customHeight="1">
      <c r="B185" s="127"/>
      <c r="D185" s="128" t="s">
        <v>69</v>
      </c>
      <c r="E185" s="137" t="s">
        <v>203</v>
      </c>
      <c r="F185" s="137" t="s">
        <v>284</v>
      </c>
      <c r="I185" s="130"/>
      <c r="J185" s="138">
        <f>BK185</f>
        <v>0</v>
      </c>
      <c r="L185" s="127"/>
      <c r="M185" s="132"/>
      <c r="P185" s="133">
        <f>SUM(P186:P192)</f>
        <v>0</v>
      </c>
      <c r="R185" s="133">
        <f>SUM(R186:R192)</f>
        <v>13.636247915359998</v>
      </c>
      <c r="T185" s="134">
        <f>SUM(T186:T192)</f>
        <v>0</v>
      </c>
      <c r="AR185" s="128" t="s">
        <v>77</v>
      </c>
      <c r="AT185" s="135" t="s">
        <v>69</v>
      </c>
      <c r="AU185" s="135" t="s">
        <v>77</v>
      </c>
      <c r="AY185" s="128" t="s">
        <v>185</v>
      </c>
      <c r="BK185" s="136">
        <f>SUM(BK186:BK192)</f>
        <v>0</v>
      </c>
    </row>
    <row r="186" spans="2:65" s="1" customFormat="1" ht="24.25" customHeight="1">
      <c r="B186" s="139"/>
      <c r="C186" s="140" t="s">
        <v>366</v>
      </c>
      <c r="D186" s="140" t="s">
        <v>187</v>
      </c>
      <c r="E186" s="141" t="s">
        <v>2228</v>
      </c>
      <c r="F186" s="142" t="s">
        <v>2229</v>
      </c>
      <c r="G186" s="143" t="s">
        <v>190</v>
      </c>
      <c r="H186" s="144">
        <v>10.598000000000001</v>
      </c>
      <c r="I186" s="145"/>
      <c r="J186" s="146">
        <f t="shared" ref="J186:J192" si="20">ROUND(I186*H186,2)</f>
        <v>0</v>
      </c>
      <c r="K186" s="147"/>
      <c r="L186" s="28"/>
      <c r="M186" s="148" t="s">
        <v>1</v>
      </c>
      <c r="N186" s="149" t="s">
        <v>36</v>
      </c>
      <c r="P186" s="150">
        <f t="shared" ref="P186:P192" si="21">O186*H186</f>
        <v>0</v>
      </c>
      <c r="Q186" s="150">
        <v>0.57499999999999996</v>
      </c>
      <c r="R186" s="150">
        <f t="shared" ref="R186:R192" si="22">Q186*H186</f>
        <v>6.0938499999999998</v>
      </c>
      <c r="S186" s="150">
        <v>0</v>
      </c>
      <c r="T186" s="151">
        <f t="shared" ref="T186:T192" si="23">S186*H186</f>
        <v>0</v>
      </c>
      <c r="AR186" s="152" t="s">
        <v>191</v>
      </c>
      <c r="AT186" s="152" t="s">
        <v>187</v>
      </c>
      <c r="AU186" s="152" t="s">
        <v>83</v>
      </c>
      <c r="AY186" s="13" t="s">
        <v>185</v>
      </c>
      <c r="BE186" s="153">
        <f t="shared" ref="BE186:BE192" si="24">IF(N186="základná",J186,0)</f>
        <v>0</v>
      </c>
      <c r="BF186" s="153">
        <f t="shared" ref="BF186:BF192" si="25">IF(N186="znížená",J186,0)</f>
        <v>0</v>
      </c>
      <c r="BG186" s="153">
        <f t="shared" ref="BG186:BG192" si="26">IF(N186="zákl. prenesená",J186,0)</f>
        <v>0</v>
      </c>
      <c r="BH186" s="153">
        <f t="shared" ref="BH186:BH192" si="27">IF(N186="zníž. prenesená",J186,0)</f>
        <v>0</v>
      </c>
      <c r="BI186" s="153">
        <f t="shared" ref="BI186:BI192" si="28">IF(N186="nulová",J186,0)</f>
        <v>0</v>
      </c>
      <c r="BJ186" s="13" t="s">
        <v>83</v>
      </c>
      <c r="BK186" s="153">
        <f t="shared" ref="BK186:BK192" si="29">ROUND(I186*H186,2)</f>
        <v>0</v>
      </c>
      <c r="BL186" s="13" t="s">
        <v>191</v>
      </c>
      <c r="BM186" s="152" t="s">
        <v>2446</v>
      </c>
    </row>
    <row r="187" spans="2:65" s="1" customFormat="1" ht="38" customHeight="1">
      <c r="B187" s="139"/>
      <c r="C187" s="140" t="s">
        <v>370</v>
      </c>
      <c r="D187" s="140" t="s">
        <v>187</v>
      </c>
      <c r="E187" s="141" t="s">
        <v>1605</v>
      </c>
      <c r="F187" s="142" t="s">
        <v>1606</v>
      </c>
      <c r="G187" s="143" t="s">
        <v>190</v>
      </c>
      <c r="H187" s="144">
        <v>10.598000000000001</v>
      </c>
      <c r="I187" s="145"/>
      <c r="J187" s="146">
        <f t="shared" si="20"/>
        <v>0</v>
      </c>
      <c r="K187" s="147"/>
      <c r="L187" s="28"/>
      <c r="M187" s="148" t="s">
        <v>1</v>
      </c>
      <c r="N187" s="149" t="s">
        <v>36</v>
      </c>
      <c r="P187" s="150">
        <f t="shared" si="21"/>
        <v>0</v>
      </c>
      <c r="Q187" s="150">
        <v>0.35913832000000001</v>
      </c>
      <c r="R187" s="150">
        <f t="shared" si="22"/>
        <v>3.8061479153600004</v>
      </c>
      <c r="S187" s="150">
        <v>0</v>
      </c>
      <c r="T187" s="151">
        <f t="shared" si="23"/>
        <v>0</v>
      </c>
      <c r="AR187" s="152" t="s">
        <v>191</v>
      </c>
      <c r="AT187" s="152" t="s">
        <v>187</v>
      </c>
      <c r="AU187" s="152" t="s">
        <v>83</v>
      </c>
      <c r="AY187" s="13" t="s">
        <v>185</v>
      </c>
      <c r="BE187" s="153">
        <f t="shared" si="24"/>
        <v>0</v>
      </c>
      <c r="BF187" s="153">
        <f t="shared" si="25"/>
        <v>0</v>
      </c>
      <c r="BG187" s="153">
        <f t="shared" si="26"/>
        <v>0</v>
      </c>
      <c r="BH187" s="153">
        <f t="shared" si="27"/>
        <v>0</v>
      </c>
      <c r="BI187" s="153">
        <f t="shared" si="28"/>
        <v>0</v>
      </c>
      <c r="BJ187" s="13" t="s">
        <v>83</v>
      </c>
      <c r="BK187" s="153">
        <f t="shared" si="29"/>
        <v>0</v>
      </c>
      <c r="BL187" s="13" t="s">
        <v>191</v>
      </c>
      <c r="BM187" s="152" t="s">
        <v>2447</v>
      </c>
    </row>
    <row r="188" spans="2:65" s="1" customFormat="1" ht="33" customHeight="1">
      <c r="B188" s="139"/>
      <c r="C188" s="140" t="s">
        <v>374</v>
      </c>
      <c r="D188" s="140" t="s">
        <v>187</v>
      </c>
      <c r="E188" s="141" t="s">
        <v>1980</v>
      </c>
      <c r="F188" s="142" t="s">
        <v>1981</v>
      </c>
      <c r="G188" s="143" t="s">
        <v>190</v>
      </c>
      <c r="H188" s="144">
        <v>108</v>
      </c>
      <c r="I188" s="145"/>
      <c r="J188" s="146">
        <f t="shared" si="20"/>
        <v>0</v>
      </c>
      <c r="K188" s="147"/>
      <c r="L188" s="28"/>
      <c r="M188" s="148" t="s">
        <v>1</v>
      </c>
      <c r="N188" s="149" t="s">
        <v>36</v>
      </c>
      <c r="P188" s="150">
        <f t="shared" si="21"/>
        <v>0</v>
      </c>
      <c r="Q188" s="150">
        <v>5.1000000000000004E-4</v>
      </c>
      <c r="R188" s="150">
        <f t="shared" si="22"/>
        <v>5.5080000000000004E-2</v>
      </c>
      <c r="S188" s="150">
        <v>0</v>
      </c>
      <c r="T188" s="151">
        <f t="shared" si="23"/>
        <v>0</v>
      </c>
      <c r="AR188" s="152" t="s">
        <v>191</v>
      </c>
      <c r="AT188" s="152" t="s">
        <v>187</v>
      </c>
      <c r="AU188" s="152" t="s">
        <v>83</v>
      </c>
      <c r="AY188" s="13" t="s">
        <v>185</v>
      </c>
      <c r="BE188" s="153">
        <f t="shared" si="24"/>
        <v>0</v>
      </c>
      <c r="BF188" s="153">
        <f t="shared" si="25"/>
        <v>0</v>
      </c>
      <c r="BG188" s="153">
        <f t="shared" si="26"/>
        <v>0</v>
      </c>
      <c r="BH188" s="153">
        <f t="shared" si="27"/>
        <v>0</v>
      </c>
      <c r="BI188" s="153">
        <f t="shared" si="28"/>
        <v>0</v>
      </c>
      <c r="BJ188" s="13" t="s">
        <v>83</v>
      </c>
      <c r="BK188" s="153">
        <f t="shared" si="29"/>
        <v>0</v>
      </c>
      <c r="BL188" s="13" t="s">
        <v>191</v>
      </c>
      <c r="BM188" s="152" t="s">
        <v>2448</v>
      </c>
    </row>
    <row r="189" spans="2:65" s="1" customFormat="1" ht="24.25" customHeight="1">
      <c r="B189" s="139"/>
      <c r="C189" s="140" t="s">
        <v>379</v>
      </c>
      <c r="D189" s="140" t="s">
        <v>187</v>
      </c>
      <c r="E189" s="141" t="s">
        <v>2449</v>
      </c>
      <c r="F189" s="142" t="s">
        <v>2450</v>
      </c>
      <c r="G189" s="143" t="s">
        <v>190</v>
      </c>
      <c r="H189" s="144">
        <v>108</v>
      </c>
      <c r="I189" s="145"/>
      <c r="J189" s="146">
        <f t="shared" si="20"/>
        <v>0</v>
      </c>
      <c r="K189" s="147"/>
      <c r="L189" s="28"/>
      <c r="M189" s="148" t="s">
        <v>1</v>
      </c>
      <c r="N189" s="149" t="s">
        <v>36</v>
      </c>
      <c r="P189" s="150">
        <f t="shared" si="21"/>
        <v>0</v>
      </c>
      <c r="Q189" s="150">
        <v>0</v>
      </c>
      <c r="R189" s="150">
        <f t="shared" si="22"/>
        <v>0</v>
      </c>
      <c r="S189" s="150">
        <v>0</v>
      </c>
      <c r="T189" s="151">
        <f t="shared" si="23"/>
        <v>0</v>
      </c>
      <c r="AR189" s="152" t="s">
        <v>191</v>
      </c>
      <c r="AT189" s="152" t="s">
        <v>187</v>
      </c>
      <c r="AU189" s="152" t="s">
        <v>83</v>
      </c>
      <c r="AY189" s="13" t="s">
        <v>185</v>
      </c>
      <c r="BE189" s="153">
        <f t="shared" si="24"/>
        <v>0</v>
      </c>
      <c r="BF189" s="153">
        <f t="shared" si="25"/>
        <v>0</v>
      </c>
      <c r="BG189" s="153">
        <f t="shared" si="26"/>
        <v>0</v>
      </c>
      <c r="BH189" s="153">
        <f t="shared" si="27"/>
        <v>0</v>
      </c>
      <c r="BI189" s="153">
        <f t="shared" si="28"/>
        <v>0</v>
      </c>
      <c r="BJ189" s="13" t="s">
        <v>83</v>
      </c>
      <c r="BK189" s="153">
        <f t="shared" si="29"/>
        <v>0</v>
      </c>
      <c r="BL189" s="13" t="s">
        <v>191</v>
      </c>
      <c r="BM189" s="152" t="s">
        <v>2451</v>
      </c>
    </row>
    <row r="190" spans="2:65" s="1" customFormat="1" ht="16.5" customHeight="1">
      <c r="B190" s="139"/>
      <c r="C190" s="140" t="s">
        <v>383</v>
      </c>
      <c r="D190" s="140" t="s">
        <v>187</v>
      </c>
      <c r="E190" s="141" t="s">
        <v>2452</v>
      </c>
      <c r="F190" s="142" t="s">
        <v>2453</v>
      </c>
      <c r="G190" s="143" t="s">
        <v>190</v>
      </c>
      <c r="H190" s="144">
        <v>108</v>
      </c>
      <c r="I190" s="145"/>
      <c r="J190" s="146">
        <f t="shared" si="20"/>
        <v>0</v>
      </c>
      <c r="K190" s="147"/>
      <c r="L190" s="28"/>
      <c r="M190" s="148" t="s">
        <v>1</v>
      </c>
      <c r="N190" s="149" t="s">
        <v>36</v>
      </c>
      <c r="P190" s="150">
        <f t="shared" si="21"/>
        <v>0</v>
      </c>
      <c r="Q190" s="150">
        <v>1.2E-2</v>
      </c>
      <c r="R190" s="150">
        <f t="shared" si="22"/>
        <v>1.296</v>
      </c>
      <c r="S190" s="150">
        <v>0</v>
      </c>
      <c r="T190" s="151">
        <f t="shared" si="23"/>
        <v>0</v>
      </c>
      <c r="AR190" s="152" t="s">
        <v>191</v>
      </c>
      <c r="AT190" s="152" t="s">
        <v>187</v>
      </c>
      <c r="AU190" s="152" t="s">
        <v>83</v>
      </c>
      <c r="AY190" s="13" t="s">
        <v>185</v>
      </c>
      <c r="BE190" s="153">
        <f t="shared" si="24"/>
        <v>0</v>
      </c>
      <c r="BF190" s="153">
        <f t="shared" si="25"/>
        <v>0</v>
      </c>
      <c r="BG190" s="153">
        <f t="shared" si="26"/>
        <v>0</v>
      </c>
      <c r="BH190" s="153">
        <f t="shared" si="27"/>
        <v>0</v>
      </c>
      <c r="BI190" s="153">
        <f t="shared" si="28"/>
        <v>0</v>
      </c>
      <c r="BJ190" s="13" t="s">
        <v>83</v>
      </c>
      <c r="BK190" s="153">
        <f t="shared" si="29"/>
        <v>0</v>
      </c>
      <c r="BL190" s="13" t="s">
        <v>191</v>
      </c>
      <c r="BM190" s="152" t="s">
        <v>2454</v>
      </c>
    </row>
    <row r="191" spans="2:65" s="1" customFormat="1" ht="38" customHeight="1">
      <c r="B191" s="139"/>
      <c r="C191" s="140" t="s">
        <v>387</v>
      </c>
      <c r="D191" s="140" t="s">
        <v>187</v>
      </c>
      <c r="E191" s="141" t="s">
        <v>2232</v>
      </c>
      <c r="F191" s="142" t="s">
        <v>2233</v>
      </c>
      <c r="G191" s="143" t="s">
        <v>190</v>
      </c>
      <c r="H191" s="144">
        <v>10.596</v>
      </c>
      <c r="I191" s="145"/>
      <c r="J191" s="146">
        <f t="shared" si="20"/>
        <v>0</v>
      </c>
      <c r="K191" s="147"/>
      <c r="L191" s="28"/>
      <c r="M191" s="148" t="s">
        <v>1</v>
      </c>
      <c r="N191" s="149" t="s">
        <v>36</v>
      </c>
      <c r="P191" s="150">
        <f t="shared" si="21"/>
        <v>0</v>
      </c>
      <c r="Q191" s="150">
        <v>9.2499999999999999E-2</v>
      </c>
      <c r="R191" s="150">
        <f t="shared" si="22"/>
        <v>0.98012999999999995</v>
      </c>
      <c r="S191" s="150">
        <v>0</v>
      </c>
      <c r="T191" s="151">
        <f t="shared" si="23"/>
        <v>0</v>
      </c>
      <c r="AR191" s="152" t="s">
        <v>191</v>
      </c>
      <c r="AT191" s="152" t="s">
        <v>187</v>
      </c>
      <c r="AU191" s="152" t="s">
        <v>83</v>
      </c>
      <c r="AY191" s="13" t="s">
        <v>185</v>
      </c>
      <c r="BE191" s="153">
        <f t="shared" si="24"/>
        <v>0</v>
      </c>
      <c r="BF191" s="153">
        <f t="shared" si="25"/>
        <v>0</v>
      </c>
      <c r="BG191" s="153">
        <f t="shared" si="26"/>
        <v>0</v>
      </c>
      <c r="BH191" s="153">
        <f t="shared" si="27"/>
        <v>0</v>
      </c>
      <c r="BI191" s="153">
        <f t="shared" si="28"/>
        <v>0</v>
      </c>
      <c r="BJ191" s="13" t="s">
        <v>83</v>
      </c>
      <c r="BK191" s="153">
        <f t="shared" si="29"/>
        <v>0</v>
      </c>
      <c r="BL191" s="13" t="s">
        <v>191</v>
      </c>
      <c r="BM191" s="152" t="s">
        <v>2455</v>
      </c>
    </row>
    <row r="192" spans="2:65" s="1" customFormat="1" ht="24.25" customHeight="1">
      <c r="B192" s="139"/>
      <c r="C192" s="154" t="s">
        <v>391</v>
      </c>
      <c r="D192" s="154" t="s">
        <v>220</v>
      </c>
      <c r="E192" s="155" t="s">
        <v>1611</v>
      </c>
      <c r="F192" s="156" t="s">
        <v>1612</v>
      </c>
      <c r="G192" s="157" t="s">
        <v>190</v>
      </c>
      <c r="H192" s="158">
        <v>10.808</v>
      </c>
      <c r="I192" s="159"/>
      <c r="J192" s="160">
        <f t="shared" si="20"/>
        <v>0</v>
      </c>
      <c r="K192" s="161"/>
      <c r="L192" s="162"/>
      <c r="M192" s="163" t="s">
        <v>1</v>
      </c>
      <c r="N192" s="164" t="s">
        <v>36</v>
      </c>
      <c r="P192" s="150">
        <f t="shared" si="21"/>
        <v>0</v>
      </c>
      <c r="Q192" s="150">
        <v>0.13</v>
      </c>
      <c r="R192" s="150">
        <f t="shared" si="22"/>
        <v>1.4050400000000001</v>
      </c>
      <c r="S192" s="150">
        <v>0</v>
      </c>
      <c r="T192" s="151">
        <f t="shared" si="23"/>
        <v>0</v>
      </c>
      <c r="AR192" s="152" t="s">
        <v>215</v>
      </c>
      <c r="AT192" s="152" t="s">
        <v>220</v>
      </c>
      <c r="AU192" s="152" t="s">
        <v>83</v>
      </c>
      <c r="AY192" s="13" t="s">
        <v>185</v>
      </c>
      <c r="BE192" s="153">
        <f t="shared" si="24"/>
        <v>0</v>
      </c>
      <c r="BF192" s="153">
        <f t="shared" si="25"/>
        <v>0</v>
      </c>
      <c r="BG192" s="153">
        <f t="shared" si="26"/>
        <v>0</v>
      </c>
      <c r="BH192" s="153">
        <f t="shared" si="27"/>
        <v>0</v>
      </c>
      <c r="BI192" s="153">
        <f t="shared" si="28"/>
        <v>0</v>
      </c>
      <c r="BJ192" s="13" t="s">
        <v>83</v>
      </c>
      <c r="BK192" s="153">
        <f t="shared" si="29"/>
        <v>0</v>
      </c>
      <c r="BL192" s="13" t="s">
        <v>191</v>
      </c>
      <c r="BM192" s="152" t="s">
        <v>2456</v>
      </c>
    </row>
    <row r="193" spans="2:65" s="11" customFormat="1" ht="23" customHeight="1">
      <c r="B193" s="127"/>
      <c r="D193" s="128" t="s">
        <v>69</v>
      </c>
      <c r="E193" s="137" t="s">
        <v>548</v>
      </c>
      <c r="F193" s="137" t="s">
        <v>549</v>
      </c>
      <c r="I193" s="130"/>
      <c r="J193" s="138">
        <f>BK193</f>
        <v>0</v>
      </c>
      <c r="L193" s="127"/>
      <c r="M193" s="132"/>
      <c r="P193" s="133">
        <f>P194</f>
        <v>0</v>
      </c>
      <c r="R193" s="133">
        <f>R194</f>
        <v>0</v>
      </c>
      <c r="T193" s="134">
        <f>T194</f>
        <v>0</v>
      </c>
      <c r="AR193" s="128" t="s">
        <v>77</v>
      </c>
      <c r="AT193" s="135" t="s">
        <v>69</v>
      </c>
      <c r="AU193" s="135" t="s">
        <v>77</v>
      </c>
      <c r="AY193" s="128" t="s">
        <v>185</v>
      </c>
      <c r="BK193" s="136">
        <f>BK194</f>
        <v>0</v>
      </c>
    </row>
    <row r="194" spans="2:65" s="1" customFormat="1" ht="24.25" customHeight="1">
      <c r="B194" s="139"/>
      <c r="C194" s="140" t="s">
        <v>395</v>
      </c>
      <c r="D194" s="140" t="s">
        <v>187</v>
      </c>
      <c r="E194" s="141" t="s">
        <v>551</v>
      </c>
      <c r="F194" s="142" t="s">
        <v>552</v>
      </c>
      <c r="G194" s="143" t="s">
        <v>223</v>
      </c>
      <c r="H194" s="144">
        <v>21.207999999999998</v>
      </c>
      <c r="I194" s="145"/>
      <c r="J194" s="146">
        <f>ROUND(I194*H194,2)</f>
        <v>0</v>
      </c>
      <c r="K194" s="147"/>
      <c r="L194" s="28"/>
      <c r="M194" s="148" t="s">
        <v>1</v>
      </c>
      <c r="N194" s="149" t="s">
        <v>36</v>
      </c>
      <c r="P194" s="150">
        <f>O194*H194</f>
        <v>0</v>
      </c>
      <c r="Q194" s="150">
        <v>0</v>
      </c>
      <c r="R194" s="150">
        <f>Q194*H194</f>
        <v>0</v>
      </c>
      <c r="S194" s="150">
        <v>0</v>
      </c>
      <c r="T194" s="151">
        <f>S194*H194</f>
        <v>0</v>
      </c>
      <c r="AR194" s="152" t="s">
        <v>191</v>
      </c>
      <c r="AT194" s="152" t="s">
        <v>187</v>
      </c>
      <c r="AU194" s="152" t="s">
        <v>83</v>
      </c>
      <c r="AY194" s="13" t="s">
        <v>185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3" t="s">
        <v>83</v>
      </c>
      <c r="BK194" s="153">
        <f>ROUND(I194*H194,2)</f>
        <v>0</v>
      </c>
      <c r="BL194" s="13" t="s">
        <v>191</v>
      </c>
      <c r="BM194" s="152" t="s">
        <v>2457</v>
      </c>
    </row>
    <row r="195" spans="2:65" s="11" customFormat="1" ht="26" customHeight="1">
      <c r="B195" s="127"/>
      <c r="D195" s="128" t="s">
        <v>69</v>
      </c>
      <c r="E195" s="129" t="s">
        <v>554</v>
      </c>
      <c r="F195" s="129" t="s">
        <v>555</v>
      </c>
      <c r="I195" s="130"/>
      <c r="J195" s="131">
        <f>BK195</f>
        <v>0</v>
      </c>
      <c r="L195" s="127"/>
      <c r="M195" s="132"/>
      <c r="P195" s="133">
        <f>P196+P199+P207+P211</f>
        <v>0</v>
      </c>
      <c r="R195" s="133">
        <f>R196+R199+R207+R211</f>
        <v>0.13168376000000001</v>
      </c>
      <c r="T195" s="134">
        <f>T196+T199+T207+T211</f>
        <v>0.28011360000000002</v>
      </c>
      <c r="AR195" s="128" t="s">
        <v>83</v>
      </c>
      <c r="AT195" s="135" t="s">
        <v>69</v>
      </c>
      <c r="AU195" s="135" t="s">
        <v>70</v>
      </c>
      <c r="AY195" s="128" t="s">
        <v>185</v>
      </c>
      <c r="BK195" s="136">
        <f>BK196+BK199+BK207+BK211</f>
        <v>0</v>
      </c>
    </row>
    <row r="196" spans="2:65" s="11" customFormat="1" ht="23" customHeight="1">
      <c r="B196" s="127"/>
      <c r="D196" s="128" t="s">
        <v>69</v>
      </c>
      <c r="E196" s="137" t="s">
        <v>937</v>
      </c>
      <c r="F196" s="137" t="s">
        <v>1682</v>
      </c>
      <c r="I196" s="130"/>
      <c r="J196" s="138">
        <f>BK196</f>
        <v>0</v>
      </c>
      <c r="L196" s="127"/>
      <c r="M196" s="132"/>
      <c r="P196" s="133">
        <f>SUM(P197:P198)</f>
        <v>0</v>
      </c>
      <c r="R196" s="133">
        <f>SUM(R197:R198)</f>
        <v>0.1011285</v>
      </c>
      <c r="T196" s="134">
        <f>SUM(T197:T198)</f>
        <v>0</v>
      </c>
      <c r="AR196" s="128" t="s">
        <v>83</v>
      </c>
      <c r="AT196" s="135" t="s">
        <v>69</v>
      </c>
      <c r="AU196" s="135" t="s">
        <v>77</v>
      </c>
      <c r="AY196" s="128" t="s">
        <v>185</v>
      </c>
      <c r="BK196" s="136">
        <f>SUM(BK197:BK198)</f>
        <v>0</v>
      </c>
    </row>
    <row r="197" spans="2:65" s="1" customFormat="1" ht="24.25" customHeight="1">
      <c r="B197" s="139"/>
      <c r="C197" s="140" t="s">
        <v>399</v>
      </c>
      <c r="D197" s="140" t="s">
        <v>187</v>
      </c>
      <c r="E197" s="141" t="s">
        <v>1683</v>
      </c>
      <c r="F197" s="142" t="s">
        <v>1684</v>
      </c>
      <c r="G197" s="143" t="s">
        <v>190</v>
      </c>
      <c r="H197" s="144">
        <v>110</v>
      </c>
      <c r="I197" s="145"/>
      <c r="J197" s="146">
        <f>ROUND(I197*H197,2)</f>
        <v>0</v>
      </c>
      <c r="K197" s="147"/>
      <c r="L197" s="28"/>
      <c r="M197" s="148" t="s">
        <v>1</v>
      </c>
      <c r="N197" s="149" t="s">
        <v>36</v>
      </c>
      <c r="P197" s="150">
        <f>O197*H197</f>
        <v>0</v>
      </c>
      <c r="Q197" s="150">
        <v>9.1934999999999998E-4</v>
      </c>
      <c r="R197" s="150">
        <f>Q197*H197</f>
        <v>0.1011285</v>
      </c>
      <c r="S197" s="150">
        <v>0</v>
      </c>
      <c r="T197" s="151">
        <f>S197*H197</f>
        <v>0</v>
      </c>
      <c r="AR197" s="152" t="s">
        <v>252</v>
      </c>
      <c r="AT197" s="152" t="s">
        <v>187</v>
      </c>
      <c r="AU197" s="152" t="s">
        <v>83</v>
      </c>
      <c r="AY197" s="13" t="s">
        <v>185</v>
      </c>
      <c r="BE197" s="153">
        <f>IF(N197="základná",J197,0)</f>
        <v>0</v>
      </c>
      <c r="BF197" s="153">
        <f>IF(N197="znížená",J197,0)</f>
        <v>0</v>
      </c>
      <c r="BG197" s="153">
        <f>IF(N197="zákl. prenesená",J197,0)</f>
        <v>0</v>
      </c>
      <c r="BH197" s="153">
        <f>IF(N197="zníž. prenesená",J197,0)</f>
        <v>0</v>
      </c>
      <c r="BI197" s="153">
        <f>IF(N197="nulová",J197,0)</f>
        <v>0</v>
      </c>
      <c r="BJ197" s="13" t="s">
        <v>83</v>
      </c>
      <c r="BK197" s="153">
        <f>ROUND(I197*H197,2)</f>
        <v>0</v>
      </c>
      <c r="BL197" s="13" t="s">
        <v>252</v>
      </c>
      <c r="BM197" s="152" t="s">
        <v>2458</v>
      </c>
    </row>
    <row r="198" spans="2:65" s="1" customFormat="1" ht="33" customHeight="1">
      <c r="B198" s="139"/>
      <c r="C198" s="140" t="s">
        <v>403</v>
      </c>
      <c r="D198" s="140" t="s">
        <v>187</v>
      </c>
      <c r="E198" s="141" t="s">
        <v>1686</v>
      </c>
      <c r="F198" s="142" t="s">
        <v>1687</v>
      </c>
      <c r="G198" s="143" t="s">
        <v>586</v>
      </c>
      <c r="H198" s="165"/>
      <c r="I198" s="145"/>
      <c r="J198" s="146">
        <f>ROUND(I198*H198,2)</f>
        <v>0</v>
      </c>
      <c r="K198" s="147"/>
      <c r="L198" s="28"/>
      <c r="M198" s="148" t="s">
        <v>1</v>
      </c>
      <c r="N198" s="149" t="s">
        <v>36</v>
      </c>
      <c r="P198" s="150">
        <f>O198*H198</f>
        <v>0</v>
      </c>
      <c r="Q198" s="150">
        <v>0</v>
      </c>
      <c r="R198" s="150">
        <f>Q198*H198</f>
        <v>0</v>
      </c>
      <c r="S198" s="150">
        <v>0</v>
      </c>
      <c r="T198" s="151">
        <f>S198*H198</f>
        <v>0</v>
      </c>
      <c r="AR198" s="152" t="s">
        <v>252</v>
      </c>
      <c r="AT198" s="152" t="s">
        <v>187</v>
      </c>
      <c r="AU198" s="152" t="s">
        <v>83</v>
      </c>
      <c r="AY198" s="13" t="s">
        <v>185</v>
      </c>
      <c r="BE198" s="153">
        <f>IF(N198="základná",J198,0)</f>
        <v>0</v>
      </c>
      <c r="BF198" s="153">
        <f>IF(N198="znížená",J198,0)</f>
        <v>0</v>
      </c>
      <c r="BG198" s="153">
        <f>IF(N198="zákl. prenesená",J198,0)</f>
        <v>0</v>
      </c>
      <c r="BH198" s="153">
        <f>IF(N198="zníž. prenesená",J198,0)</f>
        <v>0</v>
      </c>
      <c r="BI198" s="153">
        <f>IF(N198="nulová",J198,0)</f>
        <v>0</v>
      </c>
      <c r="BJ198" s="13" t="s">
        <v>83</v>
      </c>
      <c r="BK198" s="153">
        <f>ROUND(I198*H198,2)</f>
        <v>0</v>
      </c>
      <c r="BL198" s="13" t="s">
        <v>252</v>
      </c>
      <c r="BM198" s="152" t="s">
        <v>2459</v>
      </c>
    </row>
    <row r="199" spans="2:65" s="11" customFormat="1" ht="23" customHeight="1">
      <c r="B199" s="127"/>
      <c r="D199" s="128" t="s">
        <v>69</v>
      </c>
      <c r="E199" s="137" t="s">
        <v>1689</v>
      </c>
      <c r="F199" s="137" t="s">
        <v>1690</v>
      </c>
      <c r="I199" s="130"/>
      <c r="J199" s="138">
        <f>BK199</f>
        <v>0</v>
      </c>
      <c r="L199" s="127"/>
      <c r="M199" s="132"/>
      <c r="P199" s="133">
        <f>SUM(P200:P206)</f>
        <v>0</v>
      </c>
      <c r="R199" s="133">
        <f>SUM(R200:R206)</f>
        <v>0</v>
      </c>
      <c r="T199" s="134">
        <f>SUM(T200:T206)</f>
        <v>0.26991360000000003</v>
      </c>
      <c r="AR199" s="128" t="s">
        <v>83</v>
      </c>
      <c r="AT199" s="135" t="s">
        <v>69</v>
      </c>
      <c r="AU199" s="135" t="s">
        <v>77</v>
      </c>
      <c r="AY199" s="128" t="s">
        <v>185</v>
      </c>
      <c r="BK199" s="136">
        <f>SUM(BK200:BK206)</f>
        <v>0</v>
      </c>
    </row>
    <row r="200" spans="2:65" s="1" customFormat="1" ht="24.25" customHeight="1">
      <c r="B200" s="139"/>
      <c r="C200" s="140" t="s">
        <v>407</v>
      </c>
      <c r="D200" s="140" t="s">
        <v>187</v>
      </c>
      <c r="E200" s="141" t="s">
        <v>2460</v>
      </c>
      <c r="F200" s="142" t="s">
        <v>2461</v>
      </c>
      <c r="G200" s="143" t="s">
        <v>190</v>
      </c>
      <c r="H200" s="144">
        <v>15.336</v>
      </c>
      <c r="I200" s="145"/>
      <c r="J200" s="146">
        <f t="shared" ref="J200:J206" si="30">ROUND(I200*H200,2)</f>
        <v>0</v>
      </c>
      <c r="K200" s="147"/>
      <c r="L200" s="28"/>
      <c r="M200" s="148" t="s">
        <v>1</v>
      </c>
      <c r="N200" s="149" t="s">
        <v>36</v>
      </c>
      <c r="P200" s="150">
        <f t="shared" ref="P200:P206" si="31">O200*H200</f>
        <v>0</v>
      </c>
      <c r="Q200" s="150">
        <v>0</v>
      </c>
      <c r="R200" s="150">
        <f t="shared" ref="R200:R206" si="32">Q200*H200</f>
        <v>0</v>
      </c>
      <c r="S200" s="150">
        <v>1.7600000000000001E-2</v>
      </c>
      <c r="T200" s="151">
        <f t="shared" ref="T200:T206" si="33">S200*H200</f>
        <v>0.26991360000000003</v>
      </c>
      <c r="AR200" s="152" t="s">
        <v>252</v>
      </c>
      <c r="AT200" s="152" t="s">
        <v>187</v>
      </c>
      <c r="AU200" s="152" t="s">
        <v>83</v>
      </c>
      <c r="AY200" s="13" t="s">
        <v>185</v>
      </c>
      <c r="BE200" s="153">
        <f t="shared" ref="BE200:BE206" si="34">IF(N200="základná",J200,0)</f>
        <v>0</v>
      </c>
      <c r="BF200" s="153">
        <f t="shared" ref="BF200:BF206" si="35">IF(N200="znížená",J200,0)</f>
        <v>0</v>
      </c>
      <c r="BG200" s="153">
        <f t="shared" ref="BG200:BG206" si="36">IF(N200="zákl. prenesená",J200,0)</f>
        <v>0</v>
      </c>
      <c r="BH200" s="153">
        <f t="shared" ref="BH200:BH206" si="37">IF(N200="zníž. prenesená",J200,0)</f>
        <v>0</v>
      </c>
      <c r="BI200" s="153">
        <f t="shared" ref="BI200:BI206" si="38">IF(N200="nulová",J200,0)</f>
        <v>0</v>
      </c>
      <c r="BJ200" s="13" t="s">
        <v>83</v>
      </c>
      <c r="BK200" s="153">
        <f t="shared" ref="BK200:BK206" si="39">ROUND(I200*H200,2)</f>
        <v>0</v>
      </c>
      <c r="BL200" s="13" t="s">
        <v>252</v>
      </c>
      <c r="BM200" s="152" t="s">
        <v>2462</v>
      </c>
    </row>
    <row r="201" spans="2:65" s="1" customFormat="1" ht="16.5" customHeight="1">
      <c r="B201" s="139"/>
      <c r="C201" s="140" t="s">
        <v>411</v>
      </c>
      <c r="D201" s="140" t="s">
        <v>187</v>
      </c>
      <c r="E201" s="141" t="s">
        <v>2463</v>
      </c>
      <c r="F201" s="142" t="s">
        <v>2464</v>
      </c>
      <c r="G201" s="143" t="s">
        <v>190</v>
      </c>
      <c r="H201" s="144">
        <v>15.336</v>
      </c>
      <c r="I201" s="145"/>
      <c r="J201" s="146">
        <f t="shared" si="30"/>
        <v>0</v>
      </c>
      <c r="K201" s="147"/>
      <c r="L201" s="28"/>
      <c r="M201" s="148" t="s">
        <v>1</v>
      </c>
      <c r="N201" s="149" t="s">
        <v>36</v>
      </c>
      <c r="P201" s="150">
        <f t="shared" si="31"/>
        <v>0</v>
      </c>
      <c r="Q201" s="150">
        <v>0</v>
      </c>
      <c r="R201" s="150">
        <f t="shared" si="32"/>
        <v>0</v>
      </c>
      <c r="S201" s="150">
        <v>0</v>
      </c>
      <c r="T201" s="151">
        <f t="shared" si="33"/>
        <v>0</v>
      </c>
      <c r="AR201" s="152" t="s">
        <v>252</v>
      </c>
      <c r="AT201" s="152" t="s">
        <v>187</v>
      </c>
      <c r="AU201" s="152" t="s">
        <v>83</v>
      </c>
      <c r="AY201" s="13" t="s">
        <v>185</v>
      </c>
      <c r="BE201" s="153">
        <f t="shared" si="34"/>
        <v>0</v>
      </c>
      <c r="BF201" s="153">
        <f t="shared" si="35"/>
        <v>0</v>
      </c>
      <c r="BG201" s="153">
        <f t="shared" si="36"/>
        <v>0</v>
      </c>
      <c r="BH201" s="153">
        <f t="shared" si="37"/>
        <v>0</v>
      </c>
      <c r="BI201" s="153">
        <f t="shared" si="38"/>
        <v>0</v>
      </c>
      <c r="BJ201" s="13" t="s">
        <v>83</v>
      </c>
      <c r="BK201" s="153">
        <f t="shared" si="39"/>
        <v>0</v>
      </c>
      <c r="BL201" s="13" t="s">
        <v>252</v>
      </c>
      <c r="BM201" s="152" t="s">
        <v>2465</v>
      </c>
    </row>
    <row r="202" spans="2:65" s="1" customFormat="1" ht="38" customHeight="1">
      <c r="B202" s="139"/>
      <c r="C202" s="154" t="s">
        <v>415</v>
      </c>
      <c r="D202" s="154" t="s">
        <v>220</v>
      </c>
      <c r="E202" s="155" t="s">
        <v>2466</v>
      </c>
      <c r="F202" s="156" t="s">
        <v>2467</v>
      </c>
      <c r="G202" s="157" t="s">
        <v>190</v>
      </c>
      <c r="H202" s="158">
        <v>16.87</v>
      </c>
      <c r="I202" s="159"/>
      <c r="J202" s="160">
        <f t="shared" si="30"/>
        <v>0</v>
      </c>
      <c r="K202" s="161"/>
      <c r="L202" s="162"/>
      <c r="M202" s="163" t="s">
        <v>1</v>
      </c>
      <c r="N202" s="164" t="s">
        <v>36</v>
      </c>
      <c r="P202" s="150">
        <f t="shared" si="31"/>
        <v>0</v>
      </c>
      <c r="Q202" s="150">
        <v>0</v>
      </c>
      <c r="R202" s="150">
        <f t="shared" si="32"/>
        <v>0</v>
      </c>
      <c r="S202" s="150">
        <v>0</v>
      </c>
      <c r="T202" s="151">
        <f t="shared" si="33"/>
        <v>0</v>
      </c>
      <c r="AR202" s="152" t="s">
        <v>318</v>
      </c>
      <c r="AT202" s="152" t="s">
        <v>220</v>
      </c>
      <c r="AU202" s="152" t="s">
        <v>83</v>
      </c>
      <c r="AY202" s="13" t="s">
        <v>185</v>
      </c>
      <c r="BE202" s="153">
        <f t="shared" si="34"/>
        <v>0</v>
      </c>
      <c r="BF202" s="153">
        <f t="shared" si="35"/>
        <v>0</v>
      </c>
      <c r="BG202" s="153">
        <f t="shared" si="36"/>
        <v>0</v>
      </c>
      <c r="BH202" s="153">
        <f t="shared" si="37"/>
        <v>0</v>
      </c>
      <c r="BI202" s="153">
        <f t="shared" si="38"/>
        <v>0</v>
      </c>
      <c r="BJ202" s="13" t="s">
        <v>83</v>
      </c>
      <c r="BK202" s="153">
        <f t="shared" si="39"/>
        <v>0</v>
      </c>
      <c r="BL202" s="13" t="s">
        <v>252</v>
      </c>
      <c r="BM202" s="152" t="s">
        <v>2468</v>
      </c>
    </row>
    <row r="203" spans="2:65" s="1" customFormat="1" ht="24.25" customHeight="1">
      <c r="B203" s="139"/>
      <c r="C203" s="154" t="s">
        <v>419</v>
      </c>
      <c r="D203" s="154" t="s">
        <v>220</v>
      </c>
      <c r="E203" s="155" t="s">
        <v>2469</v>
      </c>
      <c r="F203" s="156" t="s">
        <v>2470</v>
      </c>
      <c r="G203" s="157" t="s">
        <v>255</v>
      </c>
      <c r="H203" s="158">
        <v>216</v>
      </c>
      <c r="I203" s="159"/>
      <c r="J203" s="160">
        <f t="shared" si="30"/>
        <v>0</v>
      </c>
      <c r="K203" s="161"/>
      <c r="L203" s="162"/>
      <c r="M203" s="163" t="s">
        <v>1</v>
      </c>
      <c r="N203" s="164" t="s">
        <v>36</v>
      </c>
      <c r="P203" s="150">
        <f t="shared" si="31"/>
        <v>0</v>
      </c>
      <c r="Q203" s="150">
        <v>0</v>
      </c>
      <c r="R203" s="150">
        <f t="shared" si="32"/>
        <v>0</v>
      </c>
      <c r="S203" s="150">
        <v>0</v>
      </c>
      <c r="T203" s="151">
        <f t="shared" si="33"/>
        <v>0</v>
      </c>
      <c r="AR203" s="152" t="s">
        <v>318</v>
      </c>
      <c r="AT203" s="152" t="s">
        <v>220</v>
      </c>
      <c r="AU203" s="152" t="s">
        <v>83</v>
      </c>
      <c r="AY203" s="13" t="s">
        <v>185</v>
      </c>
      <c r="BE203" s="153">
        <f t="shared" si="34"/>
        <v>0</v>
      </c>
      <c r="BF203" s="153">
        <f t="shared" si="35"/>
        <v>0</v>
      </c>
      <c r="BG203" s="153">
        <f t="shared" si="36"/>
        <v>0</v>
      </c>
      <c r="BH203" s="153">
        <f t="shared" si="37"/>
        <v>0</v>
      </c>
      <c r="BI203" s="153">
        <f t="shared" si="38"/>
        <v>0</v>
      </c>
      <c r="BJ203" s="13" t="s">
        <v>83</v>
      </c>
      <c r="BK203" s="153">
        <f t="shared" si="39"/>
        <v>0</v>
      </c>
      <c r="BL203" s="13" t="s">
        <v>252</v>
      </c>
      <c r="BM203" s="152" t="s">
        <v>2471</v>
      </c>
    </row>
    <row r="204" spans="2:65" s="1" customFormat="1" ht="24.25" customHeight="1">
      <c r="B204" s="139"/>
      <c r="C204" s="154" t="s">
        <v>423</v>
      </c>
      <c r="D204" s="154" t="s">
        <v>220</v>
      </c>
      <c r="E204" s="155" t="s">
        <v>2472</v>
      </c>
      <c r="F204" s="156" t="s">
        <v>2473</v>
      </c>
      <c r="G204" s="157" t="s">
        <v>255</v>
      </c>
      <c r="H204" s="158">
        <v>216</v>
      </c>
      <c r="I204" s="159"/>
      <c r="J204" s="160">
        <f t="shared" si="30"/>
        <v>0</v>
      </c>
      <c r="K204" s="161"/>
      <c r="L204" s="162"/>
      <c r="M204" s="163" t="s">
        <v>1</v>
      </c>
      <c r="N204" s="164" t="s">
        <v>36</v>
      </c>
      <c r="P204" s="150">
        <f t="shared" si="31"/>
        <v>0</v>
      </c>
      <c r="Q204" s="150">
        <v>0</v>
      </c>
      <c r="R204" s="150">
        <f t="shared" si="32"/>
        <v>0</v>
      </c>
      <c r="S204" s="150">
        <v>0</v>
      </c>
      <c r="T204" s="151">
        <f t="shared" si="33"/>
        <v>0</v>
      </c>
      <c r="AR204" s="152" t="s">
        <v>318</v>
      </c>
      <c r="AT204" s="152" t="s">
        <v>220</v>
      </c>
      <c r="AU204" s="152" t="s">
        <v>83</v>
      </c>
      <c r="AY204" s="13" t="s">
        <v>185</v>
      </c>
      <c r="BE204" s="153">
        <f t="shared" si="34"/>
        <v>0</v>
      </c>
      <c r="BF204" s="153">
        <f t="shared" si="35"/>
        <v>0</v>
      </c>
      <c r="BG204" s="153">
        <f t="shared" si="36"/>
        <v>0</v>
      </c>
      <c r="BH204" s="153">
        <f t="shared" si="37"/>
        <v>0</v>
      </c>
      <c r="BI204" s="153">
        <f t="shared" si="38"/>
        <v>0</v>
      </c>
      <c r="BJ204" s="13" t="s">
        <v>83</v>
      </c>
      <c r="BK204" s="153">
        <f t="shared" si="39"/>
        <v>0</v>
      </c>
      <c r="BL204" s="13" t="s">
        <v>252</v>
      </c>
      <c r="BM204" s="152" t="s">
        <v>2474</v>
      </c>
    </row>
    <row r="205" spans="2:65" s="1" customFormat="1" ht="21.75" customHeight="1">
      <c r="B205" s="139"/>
      <c r="C205" s="154" t="s">
        <v>427</v>
      </c>
      <c r="D205" s="154" t="s">
        <v>220</v>
      </c>
      <c r="E205" s="155" t="s">
        <v>2475</v>
      </c>
      <c r="F205" s="156" t="s">
        <v>2476</v>
      </c>
      <c r="G205" s="157" t="s">
        <v>2477</v>
      </c>
      <c r="H205" s="158">
        <v>2.16</v>
      </c>
      <c r="I205" s="159"/>
      <c r="J205" s="160">
        <f t="shared" si="30"/>
        <v>0</v>
      </c>
      <c r="K205" s="161"/>
      <c r="L205" s="162"/>
      <c r="M205" s="163" t="s">
        <v>1</v>
      </c>
      <c r="N205" s="164" t="s">
        <v>36</v>
      </c>
      <c r="P205" s="150">
        <f t="shared" si="31"/>
        <v>0</v>
      </c>
      <c r="Q205" s="150">
        <v>0</v>
      </c>
      <c r="R205" s="150">
        <f t="shared" si="32"/>
        <v>0</v>
      </c>
      <c r="S205" s="150">
        <v>0</v>
      </c>
      <c r="T205" s="151">
        <f t="shared" si="33"/>
        <v>0</v>
      </c>
      <c r="AR205" s="152" t="s">
        <v>318</v>
      </c>
      <c r="AT205" s="152" t="s">
        <v>220</v>
      </c>
      <c r="AU205" s="152" t="s">
        <v>83</v>
      </c>
      <c r="AY205" s="13" t="s">
        <v>185</v>
      </c>
      <c r="BE205" s="153">
        <f t="shared" si="34"/>
        <v>0</v>
      </c>
      <c r="BF205" s="153">
        <f t="shared" si="35"/>
        <v>0</v>
      </c>
      <c r="BG205" s="153">
        <f t="shared" si="36"/>
        <v>0</v>
      </c>
      <c r="BH205" s="153">
        <f t="shared" si="37"/>
        <v>0</v>
      </c>
      <c r="BI205" s="153">
        <f t="shared" si="38"/>
        <v>0</v>
      </c>
      <c r="BJ205" s="13" t="s">
        <v>83</v>
      </c>
      <c r="BK205" s="153">
        <f t="shared" si="39"/>
        <v>0</v>
      </c>
      <c r="BL205" s="13" t="s">
        <v>252</v>
      </c>
      <c r="BM205" s="152" t="s">
        <v>2478</v>
      </c>
    </row>
    <row r="206" spans="2:65" s="1" customFormat="1" ht="24.25" customHeight="1">
      <c r="B206" s="139"/>
      <c r="C206" s="140" t="s">
        <v>432</v>
      </c>
      <c r="D206" s="140" t="s">
        <v>187</v>
      </c>
      <c r="E206" s="141" t="s">
        <v>2156</v>
      </c>
      <c r="F206" s="142" t="s">
        <v>2157</v>
      </c>
      <c r="G206" s="143" t="s">
        <v>586</v>
      </c>
      <c r="H206" s="165"/>
      <c r="I206" s="145"/>
      <c r="J206" s="146">
        <f t="shared" si="30"/>
        <v>0</v>
      </c>
      <c r="K206" s="147"/>
      <c r="L206" s="28"/>
      <c r="M206" s="148" t="s">
        <v>1</v>
      </c>
      <c r="N206" s="149" t="s">
        <v>36</v>
      </c>
      <c r="P206" s="150">
        <f t="shared" si="31"/>
        <v>0</v>
      </c>
      <c r="Q206" s="150">
        <v>0</v>
      </c>
      <c r="R206" s="150">
        <f t="shared" si="32"/>
        <v>0</v>
      </c>
      <c r="S206" s="150">
        <v>0</v>
      </c>
      <c r="T206" s="151">
        <f t="shared" si="33"/>
        <v>0</v>
      </c>
      <c r="AR206" s="152" t="s">
        <v>252</v>
      </c>
      <c r="AT206" s="152" t="s">
        <v>187</v>
      </c>
      <c r="AU206" s="152" t="s">
        <v>83</v>
      </c>
      <c r="AY206" s="13" t="s">
        <v>185</v>
      </c>
      <c r="BE206" s="153">
        <f t="shared" si="34"/>
        <v>0</v>
      </c>
      <c r="BF206" s="153">
        <f t="shared" si="35"/>
        <v>0</v>
      </c>
      <c r="BG206" s="153">
        <f t="shared" si="36"/>
        <v>0</v>
      </c>
      <c r="BH206" s="153">
        <f t="shared" si="37"/>
        <v>0</v>
      </c>
      <c r="BI206" s="153">
        <f t="shared" si="38"/>
        <v>0</v>
      </c>
      <c r="BJ206" s="13" t="s">
        <v>83</v>
      </c>
      <c r="BK206" s="153">
        <f t="shared" si="39"/>
        <v>0</v>
      </c>
      <c r="BL206" s="13" t="s">
        <v>252</v>
      </c>
      <c r="BM206" s="152" t="s">
        <v>2479</v>
      </c>
    </row>
    <row r="207" spans="2:65" s="11" customFormat="1" ht="23" customHeight="1">
      <c r="B207" s="127"/>
      <c r="D207" s="128" t="s">
        <v>69</v>
      </c>
      <c r="E207" s="137" t="s">
        <v>2480</v>
      </c>
      <c r="F207" s="137" t="s">
        <v>2481</v>
      </c>
      <c r="I207" s="130"/>
      <c r="J207" s="138">
        <f>BK207</f>
        <v>0</v>
      </c>
      <c r="L207" s="127"/>
      <c r="M207" s="132"/>
      <c r="P207" s="133">
        <f>SUM(P208:P210)</f>
        <v>0</v>
      </c>
      <c r="R207" s="133">
        <f>SUM(R208:R210)</f>
        <v>1.3739360000000001E-2</v>
      </c>
      <c r="T207" s="134">
        <f>SUM(T208:T210)</f>
        <v>9.1999999999999998E-3</v>
      </c>
      <c r="AR207" s="128" t="s">
        <v>83</v>
      </c>
      <c r="AT207" s="135" t="s">
        <v>69</v>
      </c>
      <c r="AU207" s="135" t="s">
        <v>77</v>
      </c>
      <c r="AY207" s="128" t="s">
        <v>185</v>
      </c>
      <c r="BK207" s="136">
        <f>SUM(BK208:BK210)</f>
        <v>0</v>
      </c>
    </row>
    <row r="208" spans="2:65" s="1" customFormat="1" ht="24.25" customHeight="1">
      <c r="B208" s="139"/>
      <c r="C208" s="140" t="s">
        <v>436</v>
      </c>
      <c r="D208" s="140" t="s">
        <v>187</v>
      </c>
      <c r="E208" s="141" t="s">
        <v>2482</v>
      </c>
      <c r="F208" s="142" t="s">
        <v>2483</v>
      </c>
      <c r="G208" s="143" t="s">
        <v>190</v>
      </c>
      <c r="H208" s="144">
        <v>4</v>
      </c>
      <c r="I208" s="145"/>
      <c r="J208" s="146">
        <f>ROUND(I208*H208,2)</f>
        <v>0</v>
      </c>
      <c r="K208" s="147"/>
      <c r="L208" s="28"/>
      <c r="M208" s="148" t="s">
        <v>1</v>
      </c>
      <c r="N208" s="149" t="s">
        <v>36</v>
      </c>
      <c r="P208" s="150">
        <f>O208*H208</f>
        <v>0</v>
      </c>
      <c r="Q208" s="150">
        <v>3.4348400000000002E-3</v>
      </c>
      <c r="R208" s="150">
        <f>Q208*H208</f>
        <v>1.3739360000000001E-2</v>
      </c>
      <c r="S208" s="150">
        <v>0</v>
      </c>
      <c r="T208" s="151">
        <f>S208*H208</f>
        <v>0</v>
      </c>
      <c r="AR208" s="152" t="s">
        <v>252</v>
      </c>
      <c r="AT208" s="152" t="s">
        <v>187</v>
      </c>
      <c r="AU208" s="152" t="s">
        <v>83</v>
      </c>
      <c r="AY208" s="13" t="s">
        <v>185</v>
      </c>
      <c r="BE208" s="153">
        <f>IF(N208="základná",J208,0)</f>
        <v>0</v>
      </c>
      <c r="BF208" s="153">
        <f>IF(N208="znížená",J208,0)</f>
        <v>0</v>
      </c>
      <c r="BG208" s="153">
        <f>IF(N208="zákl. prenesená",J208,0)</f>
        <v>0</v>
      </c>
      <c r="BH208" s="153">
        <f>IF(N208="zníž. prenesená",J208,0)</f>
        <v>0</v>
      </c>
      <c r="BI208" s="153">
        <f>IF(N208="nulová",J208,0)</f>
        <v>0</v>
      </c>
      <c r="BJ208" s="13" t="s">
        <v>83</v>
      </c>
      <c r="BK208" s="153">
        <f>ROUND(I208*H208,2)</f>
        <v>0</v>
      </c>
      <c r="BL208" s="13" t="s">
        <v>252</v>
      </c>
      <c r="BM208" s="152" t="s">
        <v>2484</v>
      </c>
    </row>
    <row r="209" spans="2:65" s="1" customFormat="1" ht="24.25" customHeight="1">
      <c r="B209" s="139"/>
      <c r="C209" s="140" t="s">
        <v>440</v>
      </c>
      <c r="D209" s="140" t="s">
        <v>187</v>
      </c>
      <c r="E209" s="141" t="s">
        <v>2485</v>
      </c>
      <c r="F209" s="142" t="s">
        <v>2486</v>
      </c>
      <c r="G209" s="143" t="s">
        <v>190</v>
      </c>
      <c r="H209" s="144">
        <v>4</v>
      </c>
      <c r="I209" s="145"/>
      <c r="J209" s="146">
        <f>ROUND(I209*H209,2)</f>
        <v>0</v>
      </c>
      <c r="K209" s="147"/>
      <c r="L209" s="28"/>
      <c r="M209" s="148" t="s">
        <v>1</v>
      </c>
      <c r="N209" s="149" t="s">
        <v>36</v>
      </c>
      <c r="P209" s="150">
        <f>O209*H209</f>
        <v>0</v>
      </c>
      <c r="Q209" s="150">
        <v>0</v>
      </c>
      <c r="R209" s="150">
        <f>Q209*H209</f>
        <v>0</v>
      </c>
      <c r="S209" s="150">
        <v>2.3E-3</v>
      </c>
      <c r="T209" s="151">
        <f>S209*H209</f>
        <v>9.1999999999999998E-3</v>
      </c>
      <c r="AR209" s="152" t="s">
        <v>252</v>
      </c>
      <c r="AT209" s="152" t="s">
        <v>187</v>
      </c>
      <c r="AU209" s="152" t="s">
        <v>83</v>
      </c>
      <c r="AY209" s="13" t="s">
        <v>185</v>
      </c>
      <c r="BE209" s="153">
        <f>IF(N209="základná",J209,0)</f>
        <v>0</v>
      </c>
      <c r="BF209" s="153">
        <f>IF(N209="znížená",J209,0)</f>
        <v>0</v>
      </c>
      <c r="BG209" s="153">
        <f>IF(N209="zákl. prenesená",J209,0)</f>
        <v>0</v>
      </c>
      <c r="BH209" s="153">
        <f>IF(N209="zníž. prenesená",J209,0)</f>
        <v>0</v>
      </c>
      <c r="BI209" s="153">
        <f>IF(N209="nulová",J209,0)</f>
        <v>0</v>
      </c>
      <c r="BJ209" s="13" t="s">
        <v>83</v>
      </c>
      <c r="BK209" s="153">
        <f>ROUND(I209*H209,2)</f>
        <v>0</v>
      </c>
      <c r="BL209" s="13" t="s">
        <v>252</v>
      </c>
      <c r="BM209" s="152" t="s">
        <v>2487</v>
      </c>
    </row>
    <row r="210" spans="2:65" s="1" customFormat="1" ht="21.75" customHeight="1">
      <c r="B210" s="139"/>
      <c r="C210" s="140" t="s">
        <v>444</v>
      </c>
      <c r="D210" s="140" t="s">
        <v>187</v>
      </c>
      <c r="E210" s="141" t="s">
        <v>2488</v>
      </c>
      <c r="F210" s="142" t="s">
        <v>2489</v>
      </c>
      <c r="G210" s="143" t="s">
        <v>586</v>
      </c>
      <c r="H210" s="165"/>
      <c r="I210" s="145"/>
      <c r="J210" s="146">
        <f>ROUND(I210*H210,2)</f>
        <v>0</v>
      </c>
      <c r="K210" s="147"/>
      <c r="L210" s="28"/>
      <c r="M210" s="148" t="s">
        <v>1</v>
      </c>
      <c r="N210" s="149" t="s">
        <v>36</v>
      </c>
      <c r="P210" s="150">
        <f>O210*H210</f>
        <v>0</v>
      </c>
      <c r="Q210" s="150">
        <v>0</v>
      </c>
      <c r="R210" s="150">
        <f>Q210*H210</f>
        <v>0</v>
      </c>
      <c r="S210" s="150">
        <v>0</v>
      </c>
      <c r="T210" s="151">
        <f>S210*H210</f>
        <v>0</v>
      </c>
      <c r="AR210" s="152" t="s">
        <v>252</v>
      </c>
      <c r="AT210" s="152" t="s">
        <v>187</v>
      </c>
      <c r="AU210" s="152" t="s">
        <v>83</v>
      </c>
      <c r="AY210" s="13" t="s">
        <v>185</v>
      </c>
      <c r="BE210" s="153">
        <f>IF(N210="základná",J210,0)</f>
        <v>0</v>
      </c>
      <c r="BF210" s="153">
        <f>IF(N210="znížená",J210,0)</f>
        <v>0</v>
      </c>
      <c r="BG210" s="153">
        <f>IF(N210="zákl. prenesená",J210,0)</f>
        <v>0</v>
      </c>
      <c r="BH210" s="153">
        <f>IF(N210="zníž. prenesená",J210,0)</f>
        <v>0</v>
      </c>
      <c r="BI210" s="153">
        <f>IF(N210="nulová",J210,0)</f>
        <v>0</v>
      </c>
      <c r="BJ210" s="13" t="s">
        <v>83</v>
      </c>
      <c r="BK210" s="153">
        <f>ROUND(I210*H210,2)</f>
        <v>0</v>
      </c>
      <c r="BL210" s="13" t="s">
        <v>252</v>
      </c>
      <c r="BM210" s="152" t="s">
        <v>2490</v>
      </c>
    </row>
    <row r="211" spans="2:65" s="11" customFormat="1" ht="23" customHeight="1">
      <c r="B211" s="127"/>
      <c r="D211" s="128" t="s">
        <v>69</v>
      </c>
      <c r="E211" s="137" t="s">
        <v>706</v>
      </c>
      <c r="F211" s="137" t="s">
        <v>707</v>
      </c>
      <c r="I211" s="130"/>
      <c r="J211" s="138">
        <f>BK211</f>
        <v>0</v>
      </c>
      <c r="L211" s="127"/>
      <c r="M211" s="132"/>
      <c r="P211" s="133">
        <f>SUM(P212:P213)</f>
        <v>0</v>
      </c>
      <c r="R211" s="133">
        <f>SUM(R212:R213)</f>
        <v>1.6815900000000002E-2</v>
      </c>
      <c r="T211" s="134">
        <f>SUM(T212:T213)</f>
        <v>1E-3</v>
      </c>
      <c r="AR211" s="128" t="s">
        <v>83</v>
      </c>
      <c r="AT211" s="135" t="s">
        <v>69</v>
      </c>
      <c r="AU211" s="135" t="s">
        <v>77</v>
      </c>
      <c r="AY211" s="128" t="s">
        <v>185</v>
      </c>
      <c r="BK211" s="136">
        <f>SUM(BK212:BK213)</f>
        <v>0</v>
      </c>
    </row>
    <row r="212" spans="2:65" s="1" customFormat="1" ht="24.25" customHeight="1">
      <c r="B212" s="139"/>
      <c r="C212" s="140" t="s">
        <v>448</v>
      </c>
      <c r="D212" s="140" t="s">
        <v>187</v>
      </c>
      <c r="E212" s="141" t="s">
        <v>2491</v>
      </c>
      <c r="F212" s="142" t="s">
        <v>2200</v>
      </c>
      <c r="G212" s="143" t="s">
        <v>190</v>
      </c>
      <c r="H212" s="144">
        <v>10.75</v>
      </c>
      <c r="I212" s="145"/>
      <c r="J212" s="146">
        <f>ROUND(I212*H212,2)</f>
        <v>0</v>
      </c>
      <c r="K212" s="147"/>
      <c r="L212" s="28"/>
      <c r="M212" s="148" t="s">
        <v>1</v>
      </c>
      <c r="N212" s="149" t="s">
        <v>36</v>
      </c>
      <c r="P212" s="150">
        <f>O212*H212</f>
        <v>0</v>
      </c>
      <c r="Q212" s="150">
        <v>1.56E-3</v>
      </c>
      <c r="R212" s="150">
        <f>Q212*H212</f>
        <v>1.677E-2</v>
      </c>
      <c r="S212" s="150">
        <v>0</v>
      </c>
      <c r="T212" s="151">
        <f>S212*H212</f>
        <v>0</v>
      </c>
      <c r="AR212" s="152" t="s">
        <v>252</v>
      </c>
      <c r="AT212" s="152" t="s">
        <v>187</v>
      </c>
      <c r="AU212" s="152" t="s">
        <v>83</v>
      </c>
      <c r="AY212" s="13" t="s">
        <v>185</v>
      </c>
      <c r="BE212" s="153">
        <f>IF(N212="základná",J212,0)</f>
        <v>0</v>
      </c>
      <c r="BF212" s="153">
        <f>IF(N212="znížená",J212,0)</f>
        <v>0</v>
      </c>
      <c r="BG212" s="153">
        <f>IF(N212="zákl. prenesená",J212,0)</f>
        <v>0</v>
      </c>
      <c r="BH212" s="153">
        <f>IF(N212="zníž. prenesená",J212,0)</f>
        <v>0</v>
      </c>
      <c r="BI212" s="153">
        <f>IF(N212="nulová",J212,0)</f>
        <v>0</v>
      </c>
      <c r="BJ212" s="13" t="s">
        <v>83</v>
      </c>
      <c r="BK212" s="153">
        <f>ROUND(I212*H212,2)</f>
        <v>0</v>
      </c>
      <c r="BL212" s="13" t="s">
        <v>252</v>
      </c>
      <c r="BM212" s="152" t="s">
        <v>2492</v>
      </c>
    </row>
    <row r="213" spans="2:65" s="1" customFormat="1" ht="24.25" customHeight="1">
      <c r="B213" s="139"/>
      <c r="C213" s="140" t="s">
        <v>452</v>
      </c>
      <c r="D213" s="140" t="s">
        <v>187</v>
      </c>
      <c r="E213" s="141" t="s">
        <v>2493</v>
      </c>
      <c r="F213" s="142" t="s">
        <v>2494</v>
      </c>
      <c r="G213" s="143" t="s">
        <v>816</v>
      </c>
      <c r="H213" s="144">
        <v>1</v>
      </c>
      <c r="I213" s="145"/>
      <c r="J213" s="146">
        <f>ROUND(I213*H213,2)</f>
        <v>0</v>
      </c>
      <c r="K213" s="147"/>
      <c r="L213" s="28"/>
      <c r="M213" s="148" t="s">
        <v>1</v>
      </c>
      <c r="N213" s="149" t="s">
        <v>36</v>
      </c>
      <c r="P213" s="150">
        <f>O213*H213</f>
        <v>0</v>
      </c>
      <c r="Q213" s="150">
        <v>4.5899999999999998E-5</v>
      </c>
      <c r="R213" s="150">
        <f>Q213*H213</f>
        <v>4.5899999999999998E-5</v>
      </c>
      <c r="S213" s="150">
        <v>1E-3</v>
      </c>
      <c r="T213" s="151">
        <f>S213*H213</f>
        <v>1E-3</v>
      </c>
      <c r="AR213" s="152" t="s">
        <v>252</v>
      </c>
      <c r="AT213" s="152" t="s">
        <v>187</v>
      </c>
      <c r="AU213" s="152" t="s">
        <v>83</v>
      </c>
      <c r="AY213" s="13" t="s">
        <v>185</v>
      </c>
      <c r="BE213" s="153">
        <f>IF(N213="základná",J213,0)</f>
        <v>0</v>
      </c>
      <c r="BF213" s="153">
        <f>IF(N213="znížená",J213,0)</f>
        <v>0</v>
      </c>
      <c r="BG213" s="153">
        <f>IF(N213="zákl. prenesená",J213,0)</f>
        <v>0</v>
      </c>
      <c r="BH213" s="153">
        <f>IF(N213="zníž. prenesená",J213,0)</f>
        <v>0</v>
      </c>
      <c r="BI213" s="153">
        <f>IF(N213="nulová",J213,0)</f>
        <v>0</v>
      </c>
      <c r="BJ213" s="13" t="s">
        <v>83</v>
      </c>
      <c r="BK213" s="153">
        <f>ROUND(I213*H213,2)</f>
        <v>0</v>
      </c>
      <c r="BL213" s="13" t="s">
        <v>252</v>
      </c>
      <c r="BM213" s="152" t="s">
        <v>2495</v>
      </c>
    </row>
    <row r="214" spans="2:65" s="11" customFormat="1" ht="26" customHeight="1">
      <c r="B214" s="127"/>
      <c r="D214" s="128" t="s">
        <v>69</v>
      </c>
      <c r="E214" s="129" t="s">
        <v>2496</v>
      </c>
      <c r="F214" s="129" t="s">
        <v>2497</v>
      </c>
      <c r="I214" s="130"/>
      <c r="J214" s="131">
        <f>BK214</f>
        <v>0</v>
      </c>
      <c r="L214" s="127"/>
      <c r="M214" s="132"/>
      <c r="P214" s="133">
        <f>SUM(P215:P216)</f>
        <v>0</v>
      </c>
      <c r="R214" s="133">
        <f>SUM(R215:R216)</f>
        <v>0</v>
      </c>
      <c r="T214" s="134">
        <f>SUM(T215:T216)</f>
        <v>0</v>
      </c>
      <c r="AR214" s="128" t="s">
        <v>191</v>
      </c>
      <c r="AT214" s="135" t="s">
        <v>69</v>
      </c>
      <c r="AU214" s="135" t="s">
        <v>70</v>
      </c>
      <c r="AY214" s="128" t="s">
        <v>185</v>
      </c>
      <c r="BK214" s="136">
        <f>SUM(BK215:BK216)</f>
        <v>0</v>
      </c>
    </row>
    <row r="215" spans="2:65" s="1" customFormat="1" ht="38" customHeight="1">
      <c r="B215" s="139"/>
      <c r="C215" s="140" t="s">
        <v>456</v>
      </c>
      <c r="D215" s="140" t="s">
        <v>187</v>
      </c>
      <c r="E215" s="141" t="s">
        <v>2498</v>
      </c>
      <c r="F215" s="142" t="s">
        <v>2499</v>
      </c>
      <c r="G215" s="143" t="s">
        <v>1085</v>
      </c>
      <c r="H215" s="144">
        <v>50</v>
      </c>
      <c r="I215" s="145"/>
      <c r="J215" s="146">
        <f>ROUND(I215*H215,2)</f>
        <v>0</v>
      </c>
      <c r="K215" s="147"/>
      <c r="L215" s="28"/>
      <c r="M215" s="148" t="s">
        <v>1</v>
      </c>
      <c r="N215" s="149" t="s">
        <v>36</v>
      </c>
      <c r="P215" s="150">
        <f>O215*H215</f>
        <v>0</v>
      </c>
      <c r="Q215" s="150">
        <v>0</v>
      </c>
      <c r="R215" s="150">
        <f>Q215*H215</f>
        <v>0</v>
      </c>
      <c r="S215" s="150">
        <v>0</v>
      </c>
      <c r="T215" s="151">
        <f>S215*H215</f>
        <v>0</v>
      </c>
      <c r="AR215" s="152" t="s">
        <v>1108</v>
      </c>
      <c r="AT215" s="152" t="s">
        <v>187</v>
      </c>
      <c r="AU215" s="152" t="s">
        <v>77</v>
      </c>
      <c r="AY215" s="13" t="s">
        <v>185</v>
      </c>
      <c r="BE215" s="153">
        <f>IF(N215="základná",J215,0)</f>
        <v>0</v>
      </c>
      <c r="BF215" s="153">
        <f>IF(N215="znížená",J215,0)</f>
        <v>0</v>
      </c>
      <c r="BG215" s="153">
        <f>IF(N215="zákl. prenesená",J215,0)</f>
        <v>0</v>
      </c>
      <c r="BH215" s="153">
        <f>IF(N215="zníž. prenesená",J215,0)</f>
        <v>0</v>
      </c>
      <c r="BI215" s="153">
        <f>IF(N215="nulová",J215,0)</f>
        <v>0</v>
      </c>
      <c r="BJ215" s="13" t="s">
        <v>83</v>
      </c>
      <c r="BK215" s="153">
        <f>ROUND(I215*H215,2)</f>
        <v>0</v>
      </c>
      <c r="BL215" s="13" t="s">
        <v>1108</v>
      </c>
      <c r="BM215" s="152" t="s">
        <v>2500</v>
      </c>
    </row>
    <row r="216" spans="2:65" s="1" customFormat="1" ht="16.5" customHeight="1">
      <c r="B216" s="139"/>
      <c r="C216" s="154" t="s">
        <v>460</v>
      </c>
      <c r="D216" s="154" t="s">
        <v>220</v>
      </c>
      <c r="E216" s="155" t="s">
        <v>2501</v>
      </c>
      <c r="F216" s="156" t="s">
        <v>2502</v>
      </c>
      <c r="G216" s="157" t="s">
        <v>1553</v>
      </c>
      <c r="H216" s="158">
        <v>1</v>
      </c>
      <c r="I216" s="159"/>
      <c r="J216" s="160">
        <f>ROUND(I216*H216,2)</f>
        <v>0</v>
      </c>
      <c r="K216" s="161"/>
      <c r="L216" s="162"/>
      <c r="M216" s="163" t="s">
        <v>1</v>
      </c>
      <c r="N216" s="164" t="s">
        <v>36</v>
      </c>
      <c r="P216" s="150">
        <f>O216*H216</f>
        <v>0</v>
      </c>
      <c r="Q216" s="150">
        <v>0</v>
      </c>
      <c r="R216" s="150">
        <f>Q216*H216</f>
        <v>0</v>
      </c>
      <c r="S216" s="150">
        <v>0</v>
      </c>
      <c r="T216" s="151">
        <f>S216*H216</f>
        <v>0</v>
      </c>
      <c r="AR216" s="152" t="s">
        <v>1108</v>
      </c>
      <c r="AT216" s="152" t="s">
        <v>220</v>
      </c>
      <c r="AU216" s="152" t="s">
        <v>77</v>
      </c>
      <c r="AY216" s="13" t="s">
        <v>185</v>
      </c>
      <c r="BE216" s="153">
        <f>IF(N216="základná",J216,0)</f>
        <v>0</v>
      </c>
      <c r="BF216" s="153">
        <f>IF(N216="znížená",J216,0)</f>
        <v>0</v>
      </c>
      <c r="BG216" s="153">
        <f>IF(N216="zákl. prenesená",J216,0)</f>
        <v>0</v>
      </c>
      <c r="BH216" s="153">
        <f>IF(N216="zníž. prenesená",J216,0)</f>
        <v>0</v>
      </c>
      <c r="BI216" s="153">
        <f>IF(N216="nulová",J216,0)</f>
        <v>0</v>
      </c>
      <c r="BJ216" s="13" t="s">
        <v>83</v>
      </c>
      <c r="BK216" s="153">
        <f>ROUND(I216*H216,2)</f>
        <v>0</v>
      </c>
      <c r="BL216" s="13" t="s">
        <v>1108</v>
      </c>
      <c r="BM216" s="152" t="s">
        <v>2503</v>
      </c>
    </row>
    <row r="217" spans="2:65" s="11" customFormat="1" ht="26" customHeight="1">
      <c r="B217" s="127"/>
      <c r="D217" s="128" t="s">
        <v>69</v>
      </c>
      <c r="E217" s="129" t="s">
        <v>818</v>
      </c>
      <c r="F217" s="129" t="s">
        <v>819</v>
      </c>
      <c r="I217" s="130"/>
      <c r="J217" s="131">
        <f>BK217</f>
        <v>0</v>
      </c>
      <c r="L217" s="127"/>
      <c r="M217" s="132"/>
      <c r="P217" s="133">
        <f>SUM(P218:P219)</f>
        <v>0</v>
      </c>
      <c r="R217" s="133">
        <f>SUM(R218:R219)</f>
        <v>0</v>
      </c>
      <c r="T217" s="134">
        <f>SUM(T218:T219)</f>
        <v>0</v>
      </c>
      <c r="AR217" s="128" t="s">
        <v>203</v>
      </c>
      <c r="AT217" s="135" t="s">
        <v>69</v>
      </c>
      <c r="AU217" s="135" t="s">
        <v>70</v>
      </c>
      <c r="AY217" s="128" t="s">
        <v>185</v>
      </c>
      <c r="BK217" s="136">
        <f>SUM(BK218:BK219)</f>
        <v>0</v>
      </c>
    </row>
    <row r="218" spans="2:65" s="1" customFormat="1" ht="44.25" customHeight="1">
      <c r="B218" s="139"/>
      <c r="C218" s="140" t="s">
        <v>464</v>
      </c>
      <c r="D218" s="140" t="s">
        <v>187</v>
      </c>
      <c r="E218" s="141" t="s">
        <v>821</v>
      </c>
      <c r="F218" s="142" t="s">
        <v>822</v>
      </c>
      <c r="G218" s="143" t="s">
        <v>823</v>
      </c>
      <c r="H218" s="144">
        <v>1</v>
      </c>
      <c r="I218" s="145"/>
      <c r="J218" s="146">
        <f>ROUND(I218*H218,2)</f>
        <v>0</v>
      </c>
      <c r="K218" s="147"/>
      <c r="L218" s="28"/>
      <c r="M218" s="148" t="s">
        <v>1</v>
      </c>
      <c r="N218" s="149" t="s">
        <v>36</v>
      </c>
      <c r="P218" s="150">
        <f>O218*H218</f>
        <v>0</v>
      </c>
      <c r="Q218" s="150">
        <v>0</v>
      </c>
      <c r="R218" s="150">
        <f>Q218*H218</f>
        <v>0</v>
      </c>
      <c r="S218" s="150">
        <v>0</v>
      </c>
      <c r="T218" s="151">
        <f>S218*H218</f>
        <v>0</v>
      </c>
      <c r="AR218" s="152" t="s">
        <v>824</v>
      </c>
      <c r="AT218" s="152" t="s">
        <v>187</v>
      </c>
      <c r="AU218" s="152" t="s">
        <v>77</v>
      </c>
      <c r="AY218" s="13" t="s">
        <v>185</v>
      </c>
      <c r="BE218" s="153">
        <f>IF(N218="základná",J218,0)</f>
        <v>0</v>
      </c>
      <c r="BF218" s="153">
        <f>IF(N218="znížená",J218,0)</f>
        <v>0</v>
      </c>
      <c r="BG218" s="153">
        <f>IF(N218="zákl. prenesená",J218,0)</f>
        <v>0</v>
      </c>
      <c r="BH218" s="153">
        <f>IF(N218="zníž. prenesená",J218,0)</f>
        <v>0</v>
      </c>
      <c r="BI218" s="153">
        <f>IF(N218="nulová",J218,0)</f>
        <v>0</v>
      </c>
      <c r="BJ218" s="13" t="s">
        <v>83</v>
      </c>
      <c r="BK218" s="153">
        <f>ROUND(I218*H218,2)</f>
        <v>0</v>
      </c>
      <c r="BL218" s="13" t="s">
        <v>824</v>
      </c>
      <c r="BM218" s="152" t="s">
        <v>2504</v>
      </c>
    </row>
    <row r="219" spans="2:65" s="1" customFormat="1" ht="16.5" customHeight="1">
      <c r="B219" s="139"/>
      <c r="C219" s="140" t="s">
        <v>468</v>
      </c>
      <c r="D219" s="140" t="s">
        <v>187</v>
      </c>
      <c r="E219" s="141" t="s">
        <v>827</v>
      </c>
      <c r="F219" s="142" t="s">
        <v>828</v>
      </c>
      <c r="G219" s="143" t="s">
        <v>823</v>
      </c>
      <c r="H219" s="144">
        <v>1</v>
      </c>
      <c r="I219" s="145"/>
      <c r="J219" s="146">
        <f>ROUND(I219*H219,2)</f>
        <v>0</v>
      </c>
      <c r="K219" s="147"/>
      <c r="L219" s="28"/>
      <c r="M219" s="166" t="s">
        <v>1</v>
      </c>
      <c r="N219" s="167" t="s">
        <v>36</v>
      </c>
      <c r="O219" s="168"/>
      <c r="P219" s="169">
        <f>O219*H219</f>
        <v>0</v>
      </c>
      <c r="Q219" s="169">
        <v>0</v>
      </c>
      <c r="R219" s="169">
        <f>Q219*H219</f>
        <v>0</v>
      </c>
      <c r="S219" s="169">
        <v>0</v>
      </c>
      <c r="T219" s="170">
        <f>S219*H219</f>
        <v>0</v>
      </c>
      <c r="AR219" s="152" t="s">
        <v>191</v>
      </c>
      <c r="AT219" s="152" t="s">
        <v>187</v>
      </c>
      <c r="AU219" s="152" t="s">
        <v>77</v>
      </c>
      <c r="AY219" s="13" t="s">
        <v>185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3" t="s">
        <v>83</v>
      </c>
      <c r="BK219" s="153">
        <f>ROUND(I219*H219,2)</f>
        <v>0</v>
      </c>
      <c r="BL219" s="13" t="s">
        <v>191</v>
      </c>
      <c r="BM219" s="152" t="s">
        <v>2505</v>
      </c>
    </row>
    <row r="220" spans="2:65" s="1" customFormat="1" ht="7" customHeight="1">
      <c r="B220" s="43"/>
      <c r="C220" s="44"/>
      <c r="D220" s="44"/>
      <c r="E220" s="44"/>
      <c r="F220" s="44"/>
      <c r="G220" s="44"/>
      <c r="H220" s="44"/>
      <c r="I220" s="44"/>
      <c r="J220" s="44"/>
      <c r="K220" s="44"/>
      <c r="L220" s="28"/>
    </row>
  </sheetData>
  <autoFilter ref="C134:K219" xr:uid="{00000000-0009-0000-0000-00000E000000}"/>
  <mergeCells count="12">
    <mergeCell ref="E127:H127"/>
    <mergeCell ref="L2:V2"/>
    <mergeCell ref="E85:H85"/>
    <mergeCell ref="E87:H87"/>
    <mergeCell ref="E89:H89"/>
    <mergeCell ref="E123:H123"/>
    <mergeCell ref="E125:H12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220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127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2506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ROUND(J135,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ROUND((SUM(BE135:BE219)),  2)</f>
        <v>0</v>
      </c>
      <c r="G35" s="96"/>
      <c r="H35" s="96"/>
      <c r="I35" s="97">
        <v>0.23</v>
      </c>
      <c r="J35" s="95">
        <f>ROUND(((SUM(BE135:BE219))*I35),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ROUND((SUM(BF135:BF219)),  2)</f>
        <v>0</v>
      </c>
      <c r="I36" s="98">
        <v>0.23</v>
      </c>
      <c r="J36" s="85">
        <f>ROUND(((SUM(BF135:BF219))*I36),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ROUND((SUM(BG135:BG219)),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ROUND((SUM(BH135:BH219)),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ROUND((SUM(BI135:BI219)),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10 - Olympijská batéria - existujúci trap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J135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J136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J137</f>
        <v>0</v>
      </c>
      <c r="L100" s="114"/>
    </row>
    <row r="101" spans="2:47" s="9" customFormat="1" ht="20" customHeight="1">
      <c r="B101" s="114"/>
      <c r="D101" s="115" t="s">
        <v>1025</v>
      </c>
      <c r="E101" s="116"/>
      <c r="F101" s="116"/>
      <c r="G101" s="116"/>
      <c r="H101" s="116"/>
      <c r="I101" s="116"/>
      <c r="J101" s="117">
        <f>J157</f>
        <v>0</v>
      </c>
      <c r="L101" s="114"/>
    </row>
    <row r="102" spans="2:47" s="9" customFormat="1" ht="20" customHeight="1">
      <c r="B102" s="114"/>
      <c r="D102" s="115" t="s">
        <v>150</v>
      </c>
      <c r="E102" s="116"/>
      <c r="F102" s="116"/>
      <c r="G102" s="116"/>
      <c r="H102" s="116"/>
      <c r="I102" s="116"/>
      <c r="J102" s="117">
        <f>J162</f>
        <v>0</v>
      </c>
      <c r="L102" s="114"/>
    </row>
    <row r="103" spans="2:47" s="9" customFormat="1" ht="20" customHeight="1">
      <c r="B103" s="114"/>
      <c r="D103" s="115" t="s">
        <v>152</v>
      </c>
      <c r="E103" s="116"/>
      <c r="F103" s="116"/>
      <c r="G103" s="116"/>
      <c r="H103" s="116"/>
      <c r="I103" s="116"/>
      <c r="J103" s="117">
        <f>J170</f>
        <v>0</v>
      </c>
      <c r="L103" s="114"/>
    </row>
    <row r="104" spans="2:47" s="9" customFormat="1" ht="20" customHeight="1">
      <c r="B104" s="114"/>
      <c r="D104" s="115" t="s">
        <v>153</v>
      </c>
      <c r="E104" s="116"/>
      <c r="F104" s="116"/>
      <c r="G104" s="116"/>
      <c r="H104" s="116"/>
      <c r="I104" s="116"/>
      <c r="J104" s="117">
        <f>J185</f>
        <v>0</v>
      </c>
      <c r="L104" s="114"/>
    </row>
    <row r="105" spans="2:47" s="8" customFormat="1" ht="25" customHeight="1">
      <c r="B105" s="110"/>
      <c r="D105" s="111" t="s">
        <v>154</v>
      </c>
      <c r="E105" s="112"/>
      <c r="F105" s="112"/>
      <c r="G105" s="112"/>
      <c r="H105" s="112"/>
      <c r="I105" s="112"/>
      <c r="J105" s="113">
        <f>J187</f>
        <v>0</v>
      </c>
      <c r="L105" s="110"/>
    </row>
    <row r="106" spans="2:47" s="9" customFormat="1" ht="20" customHeight="1">
      <c r="B106" s="114"/>
      <c r="D106" s="115" t="s">
        <v>156</v>
      </c>
      <c r="E106" s="116"/>
      <c r="F106" s="116"/>
      <c r="G106" s="116"/>
      <c r="H106" s="116"/>
      <c r="I106" s="116"/>
      <c r="J106" s="117">
        <f>J188</f>
        <v>0</v>
      </c>
      <c r="L106" s="114"/>
    </row>
    <row r="107" spans="2:47" s="9" customFormat="1" ht="20" customHeight="1">
      <c r="B107" s="114"/>
      <c r="D107" s="115" t="s">
        <v>1518</v>
      </c>
      <c r="E107" s="116"/>
      <c r="F107" s="116"/>
      <c r="G107" s="116"/>
      <c r="H107" s="116"/>
      <c r="I107" s="116"/>
      <c r="J107" s="117">
        <f>J190</f>
        <v>0</v>
      </c>
      <c r="L107" s="114"/>
    </row>
    <row r="108" spans="2:47" s="9" customFormat="1" ht="20" customHeight="1">
      <c r="B108" s="114"/>
      <c r="D108" s="115" t="s">
        <v>1519</v>
      </c>
      <c r="E108" s="116"/>
      <c r="F108" s="116"/>
      <c r="G108" s="116"/>
      <c r="H108" s="116"/>
      <c r="I108" s="116"/>
      <c r="J108" s="117">
        <f>J193</f>
        <v>0</v>
      </c>
      <c r="L108" s="114"/>
    </row>
    <row r="109" spans="2:47" s="9" customFormat="1" ht="20" customHeight="1">
      <c r="B109" s="114"/>
      <c r="D109" s="115" t="s">
        <v>2357</v>
      </c>
      <c r="E109" s="116"/>
      <c r="F109" s="116"/>
      <c r="G109" s="116"/>
      <c r="H109" s="116"/>
      <c r="I109" s="116"/>
      <c r="J109" s="117">
        <f>J201</f>
        <v>0</v>
      </c>
      <c r="L109" s="114"/>
    </row>
    <row r="110" spans="2:47" s="9" customFormat="1" ht="20" customHeight="1">
      <c r="B110" s="114"/>
      <c r="D110" s="115" t="s">
        <v>162</v>
      </c>
      <c r="E110" s="116"/>
      <c r="F110" s="116"/>
      <c r="G110" s="116"/>
      <c r="H110" s="116"/>
      <c r="I110" s="116"/>
      <c r="J110" s="117">
        <f>J205</f>
        <v>0</v>
      </c>
      <c r="L110" s="114"/>
    </row>
    <row r="111" spans="2:47" s="9" customFormat="1" ht="20" customHeight="1">
      <c r="B111" s="114"/>
      <c r="D111" s="115" t="s">
        <v>835</v>
      </c>
      <c r="E111" s="116"/>
      <c r="F111" s="116"/>
      <c r="G111" s="116"/>
      <c r="H111" s="116"/>
      <c r="I111" s="116"/>
      <c r="J111" s="117">
        <f>J208</f>
        <v>0</v>
      </c>
      <c r="L111" s="114"/>
    </row>
    <row r="112" spans="2:47" s="8" customFormat="1" ht="25" customHeight="1">
      <c r="B112" s="110"/>
      <c r="D112" s="111" t="s">
        <v>2358</v>
      </c>
      <c r="E112" s="112"/>
      <c r="F112" s="112"/>
      <c r="G112" s="112"/>
      <c r="H112" s="112"/>
      <c r="I112" s="112"/>
      <c r="J112" s="113">
        <f>J214</f>
        <v>0</v>
      </c>
      <c r="L112" s="110"/>
    </row>
    <row r="113" spans="2:12" s="8" customFormat="1" ht="25" customHeight="1">
      <c r="B113" s="110"/>
      <c r="D113" s="111" t="s">
        <v>170</v>
      </c>
      <c r="E113" s="112"/>
      <c r="F113" s="112"/>
      <c r="G113" s="112"/>
      <c r="H113" s="112"/>
      <c r="I113" s="112"/>
      <c r="J113" s="113">
        <f>J217</f>
        <v>0</v>
      </c>
      <c r="L113" s="110"/>
    </row>
    <row r="114" spans="2:12" s="1" customFormat="1" ht="21.75" customHeight="1">
      <c r="B114" s="28"/>
      <c r="L114" s="28"/>
    </row>
    <row r="115" spans="2:12" s="1" customFormat="1" ht="7" customHeight="1">
      <c r="B115" s="43"/>
      <c r="C115" s="44"/>
      <c r="D115" s="44"/>
      <c r="E115" s="44"/>
      <c r="F115" s="44"/>
      <c r="G115" s="44"/>
      <c r="H115" s="44"/>
      <c r="I115" s="44"/>
      <c r="J115" s="44"/>
      <c r="K115" s="44"/>
      <c r="L115" s="28"/>
    </row>
    <row r="119" spans="2:12" s="1" customFormat="1" ht="7" customHeight="1">
      <c r="B119" s="45"/>
      <c r="C119" s="46"/>
      <c r="D119" s="46"/>
      <c r="E119" s="46"/>
      <c r="F119" s="46"/>
      <c r="G119" s="46"/>
      <c r="H119" s="46"/>
      <c r="I119" s="46"/>
      <c r="J119" s="46"/>
      <c r="K119" s="46"/>
      <c r="L119" s="28"/>
    </row>
    <row r="120" spans="2:12" s="1" customFormat="1" ht="25" customHeight="1">
      <c r="B120" s="28"/>
      <c r="C120" s="17" t="s">
        <v>171</v>
      </c>
      <c r="L120" s="28"/>
    </row>
    <row r="121" spans="2:12" s="1" customFormat="1" ht="7" customHeight="1">
      <c r="B121" s="28"/>
      <c r="L121" s="28"/>
    </row>
    <row r="122" spans="2:12" s="1" customFormat="1" ht="12" customHeight="1">
      <c r="B122" s="28"/>
      <c r="C122" s="23" t="s">
        <v>14</v>
      </c>
      <c r="L122" s="28"/>
    </row>
    <row r="123" spans="2:12" s="1" customFormat="1" ht="16.5" customHeight="1">
      <c r="B123" s="28"/>
      <c r="E123" s="222" t="str">
        <f>E7</f>
        <v>Strelnica Štrky</v>
      </c>
      <c r="F123" s="223"/>
      <c r="G123" s="223"/>
      <c r="H123" s="223"/>
      <c r="L123" s="28"/>
    </row>
    <row r="124" spans="2:12" ht="12" customHeight="1">
      <c r="B124" s="16"/>
      <c r="C124" s="23" t="s">
        <v>134</v>
      </c>
      <c r="L124" s="16"/>
    </row>
    <row r="125" spans="2:12" s="1" customFormat="1" ht="16.5" customHeight="1">
      <c r="B125" s="28"/>
      <c r="E125" s="222" t="s">
        <v>135</v>
      </c>
      <c r="F125" s="221"/>
      <c r="G125" s="221"/>
      <c r="H125" s="221"/>
      <c r="L125" s="28"/>
    </row>
    <row r="126" spans="2:12" s="1" customFormat="1" ht="12" customHeight="1">
      <c r="B126" s="28"/>
      <c r="C126" s="23" t="s">
        <v>136</v>
      </c>
      <c r="L126" s="28"/>
    </row>
    <row r="127" spans="2:12" s="1" customFormat="1" ht="16.5" customHeight="1">
      <c r="B127" s="28"/>
      <c r="E127" s="178" t="str">
        <f>E11</f>
        <v>SO 10 - Olympijská batéria - existujúci trap</v>
      </c>
      <c r="F127" s="221"/>
      <c r="G127" s="221"/>
      <c r="H127" s="221"/>
      <c r="L127" s="28"/>
    </row>
    <row r="128" spans="2:12" s="1" customFormat="1" ht="7" customHeight="1">
      <c r="B128" s="28"/>
      <c r="L128" s="28"/>
    </row>
    <row r="129" spans="2:65" s="1" customFormat="1" ht="12" customHeight="1">
      <c r="B129" s="28"/>
      <c r="C129" s="23" t="s">
        <v>18</v>
      </c>
      <c r="F129" s="21" t="str">
        <f>F14</f>
        <v>Trnava</v>
      </c>
      <c r="I129" s="23" t="s">
        <v>20</v>
      </c>
      <c r="J129" s="51">
        <f>IF(J14="","",J14)</f>
        <v>46034</v>
      </c>
      <c r="L129" s="28"/>
    </row>
    <row r="130" spans="2:65" s="1" customFormat="1" ht="7" customHeight="1">
      <c r="B130" s="28"/>
      <c r="L130" s="28"/>
    </row>
    <row r="131" spans="2:65" s="1" customFormat="1" ht="15.25" customHeight="1">
      <c r="B131" s="28"/>
      <c r="C131" s="23" t="s">
        <v>21</v>
      </c>
      <c r="F131" s="21" t="str">
        <f>E17</f>
        <v>Strelecké centrum Trnava o.z.</v>
      </c>
      <c r="I131" s="23" t="s">
        <v>26</v>
      </c>
      <c r="J131" s="26" t="str">
        <f>E23</f>
        <v>Ing. Gábor Csiba</v>
      </c>
      <c r="L131" s="28"/>
    </row>
    <row r="132" spans="2:65" s="1" customFormat="1" ht="15.25" customHeight="1">
      <c r="B132" s="28"/>
      <c r="C132" s="23" t="s">
        <v>24</v>
      </c>
      <c r="F132" s="21" t="str">
        <f>IF(E20="","",E20)</f>
        <v>Vyplň údaj</v>
      </c>
      <c r="I132" s="23" t="s">
        <v>28</v>
      </c>
      <c r="J132" s="26" t="str">
        <f>E26</f>
        <v xml:space="preserve"> </v>
      </c>
      <c r="L132" s="28"/>
    </row>
    <row r="133" spans="2:65" s="1" customFormat="1" ht="10.25" customHeight="1">
      <c r="B133" s="28"/>
      <c r="L133" s="28"/>
    </row>
    <row r="134" spans="2:65" s="10" customFormat="1" ht="29.25" customHeight="1">
      <c r="B134" s="118"/>
      <c r="C134" s="119" t="s">
        <v>172</v>
      </c>
      <c r="D134" s="120" t="s">
        <v>55</v>
      </c>
      <c r="E134" s="120" t="s">
        <v>51</v>
      </c>
      <c r="F134" s="120" t="s">
        <v>52</v>
      </c>
      <c r="G134" s="120" t="s">
        <v>173</v>
      </c>
      <c r="H134" s="120" t="s">
        <v>174</v>
      </c>
      <c r="I134" s="120" t="s">
        <v>175</v>
      </c>
      <c r="J134" s="121" t="s">
        <v>143</v>
      </c>
      <c r="K134" s="122" t="s">
        <v>176</v>
      </c>
      <c r="L134" s="118"/>
      <c r="M134" s="58" t="s">
        <v>1</v>
      </c>
      <c r="N134" s="59" t="s">
        <v>34</v>
      </c>
      <c r="O134" s="59" t="s">
        <v>177</v>
      </c>
      <c r="P134" s="59" t="s">
        <v>178</v>
      </c>
      <c r="Q134" s="59" t="s">
        <v>179</v>
      </c>
      <c r="R134" s="59" t="s">
        <v>180</v>
      </c>
      <c r="S134" s="59" t="s">
        <v>181</v>
      </c>
      <c r="T134" s="60" t="s">
        <v>182</v>
      </c>
    </row>
    <row r="135" spans="2:65" s="1" customFormat="1" ht="23" customHeight="1">
      <c r="B135" s="28"/>
      <c r="C135" s="63" t="s">
        <v>144</v>
      </c>
      <c r="J135" s="123">
        <f>BK135</f>
        <v>0</v>
      </c>
      <c r="L135" s="28"/>
      <c r="M135" s="61"/>
      <c r="N135" s="52"/>
      <c r="O135" s="52"/>
      <c r="P135" s="124">
        <f>P136+P187+P214+P217</f>
        <v>0</v>
      </c>
      <c r="Q135" s="52"/>
      <c r="R135" s="124">
        <f>R136+R187+R214+R217</f>
        <v>21.370039406929997</v>
      </c>
      <c r="S135" s="52"/>
      <c r="T135" s="125">
        <f>T136+T187+T214+T217</f>
        <v>7.3270376000000006</v>
      </c>
      <c r="AT135" s="13" t="s">
        <v>69</v>
      </c>
      <c r="AU135" s="13" t="s">
        <v>145</v>
      </c>
      <c r="BK135" s="126">
        <f>BK136+BK187+BK214+BK217</f>
        <v>0</v>
      </c>
    </row>
    <row r="136" spans="2:65" s="11" customFormat="1" ht="26" customHeight="1">
      <c r="B136" s="127"/>
      <c r="D136" s="128" t="s">
        <v>69</v>
      </c>
      <c r="E136" s="129" t="s">
        <v>183</v>
      </c>
      <c r="F136" s="129" t="s">
        <v>184</v>
      </c>
      <c r="I136" s="130"/>
      <c r="J136" s="131">
        <f>BK136</f>
        <v>0</v>
      </c>
      <c r="L136" s="127"/>
      <c r="M136" s="132"/>
      <c r="P136" s="133">
        <f>P137+P157+P162+P170+P185</f>
        <v>0</v>
      </c>
      <c r="R136" s="133">
        <f>R137+R157+R162+R170+R185</f>
        <v>21.208455846929997</v>
      </c>
      <c r="T136" s="134">
        <f>T137+T157+T162+T170+T185</f>
        <v>7.0469240000000006</v>
      </c>
      <c r="AR136" s="128" t="s">
        <v>77</v>
      </c>
      <c r="AT136" s="135" t="s">
        <v>69</v>
      </c>
      <c r="AU136" s="135" t="s">
        <v>70</v>
      </c>
      <c r="AY136" s="128" t="s">
        <v>185</v>
      </c>
      <c r="BK136" s="136">
        <f>BK137+BK157+BK162+BK170+BK185</f>
        <v>0</v>
      </c>
    </row>
    <row r="137" spans="2:65" s="11" customFormat="1" ht="23" customHeight="1">
      <c r="B137" s="127"/>
      <c r="D137" s="128" t="s">
        <v>69</v>
      </c>
      <c r="E137" s="137" t="s">
        <v>77</v>
      </c>
      <c r="F137" s="137" t="s">
        <v>186</v>
      </c>
      <c r="I137" s="130"/>
      <c r="J137" s="138">
        <f>BK137</f>
        <v>0</v>
      </c>
      <c r="L137" s="127"/>
      <c r="M137" s="132"/>
      <c r="P137" s="133">
        <f>SUM(P138:P156)</f>
        <v>0</v>
      </c>
      <c r="R137" s="133">
        <f>SUM(R138:R156)</f>
        <v>0.28760000000000002</v>
      </c>
      <c r="T137" s="134">
        <f>SUM(T138:T156)</f>
        <v>6.0965240000000005</v>
      </c>
      <c r="AR137" s="128" t="s">
        <v>77</v>
      </c>
      <c r="AT137" s="135" t="s">
        <v>69</v>
      </c>
      <c r="AU137" s="135" t="s">
        <v>77</v>
      </c>
      <c r="AY137" s="128" t="s">
        <v>185</v>
      </c>
      <c r="BK137" s="136">
        <f>SUM(BK138:BK156)</f>
        <v>0</v>
      </c>
    </row>
    <row r="138" spans="2:65" s="1" customFormat="1" ht="38" customHeight="1">
      <c r="B138" s="139"/>
      <c r="C138" s="140" t="s">
        <v>77</v>
      </c>
      <c r="D138" s="140" t="s">
        <v>187</v>
      </c>
      <c r="E138" s="141" t="s">
        <v>2359</v>
      </c>
      <c r="F138" s="142" t="s">
        <v>2360</v>
      </c>
      <c r="G138" s="143" t="s">
        <v>190</v>
      </c>
      <c r="H138" s="144">
        <v>500</v>
      </c>
      <c r="I138" s="145"/>
      <c r="J138" s="146">
        <f t="shared" ref="J138:J156" si="0">ROUND(I138*H138,2)</f>
        <v>0</v>
      </c>
      <c r="K138" s="147"/>
      <c r="L138" s="28"/>
      <c r="M138" s="148" t="s">
        <v>1</v>
      </c>
      <c r="N138" s="149" t="s">
        <v>36</v>
      </c>
      <c r="P138" s="150">
        <f t="shared" ref="P138:P156" si="1">O138*H138</f>
        <v>0</v>
      </c>
      <c r="Q138" s="150">
        <v>0</v>
      </c>
      <c r="R138" s="150">
        <f t="shared" ref="R138:R156" si="2">Q138*H138</f>
        <v>0</v>
      </c>
      <c r="S138" s="150">
        <v>0</v>
      </c>
      <c r="T138" s="151">
        <f t="shared" ref="T138:T156" si="3">S138*H138</f>
        <v>0</v>
      </c>
      <c r="AR138" s="152" t="s">
        <v>191</v>
      </c>
      <c r="AT138" s="152" t="s">
        <v>187</v>
      </c>
      <c r="AU138" s="152" t="s">
        <v>83</v>
      </c>
      <c r="AY138" s="13" t="s">
        <v>185</v>
      </c>
      <c r="BE138" s="153">
        <f t="shared" ref="BE138:BE156" si="4">IF(N138="základná",J138,0)</f>
        <v>0</v>
      </c>
      <c r="BF138" s="153">
        <f t="shared" ref="BF138:BF156" si="5">IF(N138="znížená",J138,0)</f>
        <v>0</v>
      </c>
      <c r="BG138" s="153">
        <f t="shared" ref="BG138:BG156" si="6">IF(N138="zákl. prenesená",J138,0)</f>
        <v>0</v>
      </c>
      <c r="BH138" s="153">
        <f t="shared" ref="BH138:BH156" si="7">IF(N138="zníž. prenesená",J138,0)</f>
        <v>0</v>
      </c>
      <c r="BI138" s="153">
        <f t="shared" ref="BI138:BI156" si="8">IF(N138="nulová",J138,0)</f>
        <v>0</v>
      </c>
      <c r="BJ138" s="13" t="s">
        <v>83</v>
      </c>
      <c r="BK138" s="153">
        <f t="shared" ref="BK138:BK156" si="9">ROUND(I138*H138,2)</f>
        <v>0</v>
      </c>
      <c r="BL138" s="13" t="s">
        <v>191</v>
      </c>
      <c r="BM138" s="152" t="s">
        <v>2507</v>
      </c>
    </row>
    <row r="139" spans="2:65" s="1" customFormat="1" ht="33" customHeight="1">
      <c r="B139" s="139"/>
      <c r="C139" s="140" t="s">
        <v>83</v>
      </c>
      <c r="D139" s="140" t="s">
        <v>187</v>
      </c>
      <c r="E139" s="141" t="s">
        <v>2362</v>
      </c>
      <c r="F139" s="142" t="s">
        <v>2363</v>
      </c>
      <c r="G139" s="143" t="s">
        <v>190</v>
      </c>
      <c r="H139" s="144">
        <v>10.598000000000001</v>
      </c>
      <c r="I139" s="145"/>
      <c r="J139" s="146">
        <f t="shared" si="0"/>
        <v>0</v>
      </c>
      <c r="K139" s="147"/>
      <c r="L139" s="28"/>
      <c r="M139" s="148" t="s">
        <v>1</v>
      </c>
      <c r="N139" s="149" t="s">
        <v>36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0.13800000000000001</v>
      </c>
      <c r="T139" s="151">
        <f t="shared" si="3"/>
        <v>1.4625240000000002</v>
      </c>
      <c r="AR139" s="152" t="s">
        <v>191</v>
      </c>
      <c r="AT139" s="152" t="s">
        <v>187</v>
      </c>
      <c r="AU139" s="152" t="s">
        <v>83</v>
      </c>
      <c r="AY139" s="13" t="s">
        <v>185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3" t="s">
        <v>83</v>
      </c>
      <c r="BK139" s="153">
        <f t="shared" si="9"/>
        <v>0</v>
      </c>
      <c r="BL139" s="13" t="s">
        <v>191</v>
      </c>
      <c r="BM139" s="152" t="s">
        <v>2508</v>
      </c>
    </row>
    <row r="140" spans="2:65" s="1" customFormat="1" ht="33" customHeight="1">
      <c r="B140" s="139"/>
      <c r="C140" s="140" t="s">
        <v>90</v>
      </c>
      <c r="D140" s="140" t="s">
        <v>187</v>
      </c>
      <c r="E140" s="141" t="s">
        <v>2365</v>
      </c>
      <c r="F140" s="142" t="s">
        <v>2366</v>
      </c>
      <c r="G140" s="143" t="s">
        <v>190</v>
      </c>
      <c r="H140" s="144">
        <v>10.598000000000001</v>
      </c>
      <c r="I140" s="145"/>
      <c r="J140" s="146">
        <f t="shared" si="0"/>
        <v>0</v>
      </c>
      <c r="K140" s="147"/>
      <c r="L140" s="28"/>
      <c r="M140" s="148" t="s">
        <v>1</v>
      </c>
      <c r="N140" s="149" t="s">
        <v>36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0.4</v>
      </c>
      <c r="T140" s="151">
        <f t="shared" si="3"/>
        <v>4.2392000000000003</v>
      </c>
      <c r="AR140" s="152" t="s">
        <v>191</v>
      </c>
      <c r="AT140" s="152" t="s">
        <v>187</v>
      </c>
      <c r="AU140" s="152" t="s">
        <v>83</v>
      </c>
      <c r="AY140" s="13" t="s">
        <v>185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3" t="s">
        <v>83</v>
      </c>
      <c r="BK140" s="153">
        <f t="shared" si="9"/>
        <v>0</v>
      </c>
      <c r="BL140" s="13" t="s">
        <v>191</v>
      </c>
      <c r="BM140" s="152" t="s">
        <v>2509</v>
      </c>
    </row>
    <row r="141" spans="2:65" s="1" customFormat="1" ht="21.75" customHeight="1">
      <c r="B141" s="139"/>
      <c r="C141" s="140" t="s">
        <v>191</v>
      </c>
      <c r="D141" s="140" t="s">
        <v>187</v>
      </c>
      <c r="E141" s="141" t="s">
        <v>2368</v>
      </c>
      <c r="F141" s="142" t="s">
        <v>2369</v>
      </c>
      <c r="G141" s="143" t="s">
        <v>241</v>
      </c>
      <c r="H141" s="144">
        <v>18.8</v>
      </c>
      <c r="I141" s="145"/>
      <c r="J141" s="146">
        <f t="shared" si="0"/>
        <v>0</v>
      </c>
      <c r="K141" s="147"/>
      <c r="L141" s="28"/>
      <c r="M141" s="148" t="s">
        <v>1</v>
      </c>
      <c r="N141" s="149" t="s">
        <v>36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2.1000000000000001E-2</v>
      </c>
      <c r="T141" s="151">
        <f t="shared" si="3"/>
        <v>0.39480000000000004</v>
      </c>
      <c r="AR141" s="152" t="s">
        <v>191</v>
      </c>
      <c r="AT141" s="152" t="s">
        <v>187</v>
      </c>
      <c r="AU141" s="152" t="s">
        <v>83</v>
      </c>
      <c r="AY141" s="13" t="s">
        <v>185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3" t="s">
        <v>83</v>
      </c>
      <c r="BK141" s="153">
        <f t="shared" si="9"/>
        <v>0</v>
      </c>
      <c r="BL141" s="13" t="s">
        <v>191</v>
      </c>
      <c r="BM141" s="152" t="s">
        <v>2510</v>
      </c>
    </row>
    <row r="142" spans="2:65" s="1" customFormat="1" ht="24.25" customHeight="1">
      <c r="B142" s="139"/>
      <c r="C142" s="140" t="s">
        <v>203</v>
      </c>
      <c r="D142" s="140" t="s">
        <v>187</v>
      </c>
      <c r="E142" s="141" t="s">
        <v>2371</v>
      </c>
      <c r="F142" s="142" t="s">
        <v>2372</v>
      </c>
      <c r="G142" s="143" t="s">
        <v>241</v>
      </c>
      <c r="H142" s="144">
        <v>80</v>
      </c>
      <c r="I142" s="145"/>
      <c r="J142" s="146">
        <f t="shared" si="0"/>
        <v>0</v>
      </c>
      <c r="K142" s="147"/>
      <c r="L142" s="28"/>
      <c r="M142" s="148" t="s">
        <v>1</v>
      </c>
      <c r="N142" s="149" t="s">
        <v>36</v>
      </c>
      <c r="P142" s="150">
        <f t="shared" si="1"/>
        <v>0</v>
      </c>
      <c r="Q142" s="150">
        <v>3.5950000000000001E-3</v>
      </c>
      <c r="R142" s="150">
        <f t="shared" si="2"/>
        <v>0.28760000000000002</v>
      </c>
      <c r="S142" s="150">
        <v>0</v>
      </c>
      <c r="T142" s="151">
        <f t="shared" si="3"/>
        <v>0</v>
      </c>
      <c r="AR142" s="152" t="s">
        <v>191</v>
      </c>
      <c r="AT142" s="152" t="s">
        <v>187</v>
      </c>
      <c r="AU142" s="152" t="s">
        <v>83</v>
      </c>
      <c r="AY142" s="13" t="s">
        <v>185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3" t="s">
        <v>83</v>
      </c>
      <c r="BK142" s="153">
        <f t="shared" si="9"/>
        <v>0</v>
      </c>
      <c r="BL142" s="13" t="s">
        <v>191</v>
      </c>
      <c r="BM142" s="152" t="s">
        <v>2511</v>
      </c>
    </row>
    <row r="143" spans="2:65" s="1" customFormat="1" ht="24.25" customHeight="1">
      <c r="B143" s="139"/>
      <c r="C143" s="140" t="s">
        <v>207</v>
      </c>
      <c r="D143" s="140" t="s">
        <v>187</v>
      </c>
      <c r="E143" s="141" t="s">
        <v>1525</v>
      </c>
      <c r="F143" s="142" t="s">
        <v>1526</v>
      </c>
      <c r="G143" s="143" t="s">
        <v>198</v>
      </c>
      <c r="H143" s="144">
        <v>350</v>
      </c>
      <c r="I143" s="145"/>
      <c r="J143" s="146">
        <f t="shared" si="0"/>
        <v>0</v>
      </c>
      <c r="K143" s="147"/>
      <c r="L143" s="28"/>
      <c r="M143" s="148" t="s">
        <v>1</v>
      </c>
      <c r="N143" s="149" t="s">
        <v>36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191</v>
      </c>
      <c r="AT143" s="152" t="s">
        <v>187</v>
      </c>
      <c r="AU143" s="152" t="s">
        <v>83</v>
      </c>
      <c r="AY143" s="13" t="s">
        <v>185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3" t="s">
        <v>83</v>
      </c>
      <c r="BK143" s="153">
        <f t="shared" si="9"/>
        <v>0</v>
      </c>
      <c r="BL143" s="13" t="s">
        <v>191</v>
      </c>
      <c r="BM143" s="152" t="s">
        <v>2512</v>
      </c>
    </row>
    <row r="144" spans="2:65" s="1" customFormat="1" ht="24.25" customHeight="1">
      <c r="B144" s="139"/>
      <c r="C144" s="140" t="s">
        <v>211</v>
      </c>
      <c r="D144" s="140" t="s">
        <v>187</v>
      </c>
      <c r="E144" s="141" t="s">
        <v>1528</v>
      </c>
      <c r="F144" s="142" t="s">
        <v>1529</v>
      </c>
      <c r="G144" s="143" t="s">
        <v>198</v>
      </c>
      <c r="H144" s="144">
        <v>116.667</v>
      </c>
      <c r="I144" s="145"/>
      <c r="J144" s="146">
        <f t="shared" si="0"/>
        <v>0</v>
      </c>
      <c r="K144" s="147"/>
      <c r="L144" s="28"/>
      <c r="M144" s="148" t="s">
        <v>1</v>
      </c>
      <c r="N144" s="149" t="s">
        <v>36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191</v>
      </c>
      <c r="AT144" s="152" t="s">
        <v>187</v>
      </c>
      <c r="AU144" s="152" t="s">
        <v>83</v>
      </c>
      <c r="AY144" s="13" t="s">
        <v>185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3" t="s">
        <v>83</v>
      </c>
      <c r="BK144" s="153">
        <f t="shared" si="9"/>
        <v>0</v>
      </c>
      <c r="BL144" s="13" t="s">
        <v>191</v>
      </c>
      <c r="BM144" s="152" t="s">
        <v>2513</v>
      </c>
    </row>
    <row r="145" spans="2:65" s="1" customFormat="1" ht="24.25" customHeight="1">
      <c r="B145" s="139"/>
      <c r="C145" s="140" t="s">
        <v>215</v>
      </c>
      <c r="D145" s="140" t="s">
        <v>187</v>
      </c>
      <c r="E145" s="141" t="s">
        <v>2376</v>
      </c>
      <c r="F145" s="142" t="s">
        <v>2377</v>
      </c>
      <c r="G145" s="143" t="s">
        <v>198</v>
      </c>
      <c r="H145" s="144">
        <v>2.12</v>
      </c>
      <c r="I145" s="145"/>
      <c r="J145" s="146">
        <f t="shared" si="0"/>
        <v>0</v>
      </c>
      <c r="K145" s="147"/>
      <c r="L145" s="28"/>
      <c r="M145" s="148" t="s">
        <v>1</v>
      </c>
      <c r="N145" s="149" t="s">
        <v>36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3" t="s">
        <v>83</v>
      </c>
      <c r="BK145" s="153">
        <f t="shared" si="9"/>
        <v>0</v>
      </c>
      <c r="BL145" s="13" t="s">
        <v>191</v>
      </c>
      <c r="BM145" s="152" t="s">
        <v>2514</v>
      </c>
    </row>
    <row r="146" spans="2:65" s="1" customFormat="1" ht="24.25" customHeight="1">
      <c r="B146" s="139"/>
      <c r="C146" s="140" t="s">
        <v>219</v>
      </c>
      <c r="D146" s="140" t="s">
        <v>187</v>
      </c>
      <c r="E146" s="141" t="s">
        <v>200</v>
      </c>
      <c r="F146" s="142" t="s">
        <v>201</v>
      </c>
      <c r="G146" s="143" t="s">
        <v>198</v>
      </c>
      <c r="H146" s="144">
        <v>0.70699999999999996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191</v>
      </c>
      <c r="BM146" s="152" t="s">
        <v>2515</v>
      </c>
    </row>
    <row r="147" spans="2:65" s="1" customFormat="1" ht="24.25" customHeight="1">
      <c r="B147" s="139"/>
      <c r="C147" s="140" t="s">
        <v>225</v>
      </c>
      <c r="D147" s="140" t="s">
        <v>187</v>
      </c>
      <c r="E147" s="141" t="s">
        <v>1034</v>
      </c>
      <c r="F147" s="142" t="s">
        <v>2380</v>
      </c>
      <c r="G147" s="143" t="s">
        <v>198</v>
      </c>
      <c r="H147" s="144">
        <v>350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2516</v>
      </c>
    </row>
    <row r="148" spans="2:65" s="1" customFormat="1" ht="33" customHeight="1">
      <c r="B148" s="139"/>
      <c r="C148" s="140" t="s">
        <v>230</v>
      </c>
      <c r="D148" s="140" t="s">
        <v>187</v>
      </c>
      <c r="E148" s="141" t="s">
        <v>1907</v>
      </c>
      <c r="F148" s="142" t="s">
        <v>1908</v>
      </c>
      <c r="G148" s="143" t="s">
        <v>198</v>
      </c>
      <c r="H148" s="144">
        <v>4.2389999999999999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2517</v>
      </c>
    </row>
    <row r="149" spans="2:65" s="1" customFormat="1" ht="38" customHeight="1">
      <c r="B149" s="139"/>
      <c r="C149" s="140" t="s">
        <v>234</v>
      </c>
      <c r="D149" s="140" t="s">
        <v>187</v>
      </c>
      <c r="E149" s="141" t="s">
        <v>1910</v>
      </c>
      <c r="F149" s="142" t="s">
        <v>1911</v>
      </c>
      <c r="G149" s="143" t="s">
        <v>198</v>
      </c>
      <c r="H149" s="144">
        <v>42.39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2518</v>
      </c>
    </row>
    <row r="150" spans="2:65" s="1" customFormat="1" ht="21.75" customHeight="1">
      <c r="B150" s="139"/>
      <c r="C150" s="140" t="s">
        <v>238</v>
      </c>
      <c r="D150" s="140" t="s">
        <v>187</v>
      </c>
      <c r="E150" s="141" t="s">
        <v>2384</v>
      </c>
      <c r="F150" s="142" t="s">
        <v>2385</v>
      </c>
      <c r="G150" s="143" t="s">
        <v>198</v>
      </c>
      <c r="H150" s="144">
        <v>350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2519</v>
      </c>
    </row>
    <row r="151" spans="2:65" s="1" customFormat="1" ht="38" customHeight="1">
      <c r="B151" s="139"/>
      <c r="C151" s="140" t="s">
        <v>244</v>
      </c>
      <c r="D151" s="140" t="s">
        <v>187</v>
      </c>
      <c r="E151" s="141" t="s">
        <v>2387</v>
      </c>
      <c r="F151" s="142" t="s">
        <v>2388</v>
      </c>
      <c r="G151" s="143" t="s">
        <v>198</v>
      </c>
      <c r="H151" s="144">
        <v>550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2520</v>
      </c>
    </row>
    <row r="152" spans="2:65" s="1" customFormat="1" ht="21.75" customHeight="1">
      <c r="B152" s="139"/>
      <c r="C152" s="140" t="s">
        <v>248</v>
      </c>
      <c r="D152" s="140" t="s">
        <v>187</v>
      </c>
      <c r="E152" s="141" t="s">
        <v>2390</v>
      </c>
      <c r="F152" s="142" t="s">
        <v>2391</v>
      </c>
      <c r="G152" s="143" t="s">
        <v>190</v>
      </c>
      <c r="H152" s="144">
        <v>385</v>
      </c>
      <c r="I152" s="145"/>
      <c r="J152" s="146">
        <f t="shared" si="0"/>
        <v>0</v>
      </c>
      <c r="K152" s="147"/>
      <c r="L152" s="28"/>
      <c r="M152" s="148" t="s">
        <v>1</v>
      </c>
      <c r="N152" s="149" t="s">
        <v>36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3" t="s">
        <v>83</v>
      </c>
      <c r="BK152" s="153">
        <f t="shared" si="9"/>
        <v>0</v>
      </c>
      <c r="BL152" s="13" t="s">
        <v>191</v>
      </c>
      <c r="BM152" s="152" t="s">
        <v>2521</v>
      </c>
    </row>
    <row r="153" spans="2:65" s="1" customFormat="1" ht="21.75" customHeight="1">
      <c r="B153" s="139"/>
      <c r="C153" s="154" t="s">
        <v>252</v>
      </c>
      <c r="D153" s="154" t="s">
        <v>220</v>
      </c>
      <c r="E153" s="155" t="s">
        <v>1819</v>
      </c>
      <c r="F153" s="156" t="s">
        <v>1820</v>
      </c>
      <c r="G153" s="157" t="s">
        <v>223</v>
      </c>
      <c r="H153" s="158">
        <v>300</v>
      </c>
      <c r="I153" s="159"/>
      <c r="J153" s="160">
        <f t="shared" si="0"/>
        <v>0</v>
      </c>
      <c r="K153" s="161"/>
      <c r="L153" s="162"/>
      <c r="M153" s="163" t="s">
        <v>1</v>
      </c>
      <c r="N153" s="164" t="s">
        <v>36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215</v>
      </c>
      <c r="AT153" s="152" t="s">
        <v>220</v>
      </c>
      <c r="AU153" s="152" t="s">
        <v>83</v>
      </c>
      <c r="AY153" s="13" t="s">
        <v>185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3" t="s">
        <v>83</v>
      </c>
      <c r="BK153" s="153">
        <f t="shared" si="9"/>
        <v>0</v>
      </c>
      <c r="BL153" s="13" t="s">
        <v>191</v>
      </c>
      <c r="BM153" s="152" t="s">
        <v>2522</v>
      </c>
    </row>
    <row r="154" spans="2:65" s="1" customFormat="1" ht="16.5" customHeight="1">
      <c r="B154" s="139"/>
      <c r="C154" s="140" t="s">
        <v>257</v>
      </c>
      <c r="D154" s="140" t="s">
        <v>187</v>
      </c>
      <c r="E154" s="141" t="s">
        <v>212</v>
      </c>
      <c r="F154" s="142" t="s">
        <v>2394</v>
      </c>
      <c r="G154" s="143" t="s">
        <v>198</v>
      </c>
      <c r="H154" s="144">
        <v>4.2389999999999999</v>
      </c>
      <c r="I154" s="145"/>
      <c r="J154" s="146">
        <f t="shared" si="0"/>
        <v>0</v>
      </c>
      <c r="K154" s="147"/>
      <c r="L154" s="28"/>
      <c r="M154" s="148" t="s">
        <v>1</v>
      </c>
      <c r="N154" s="149" t="s">
        <v>36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3" t="s">
        <v>83</v>
      </c>
      <c r="BK154" s="153">
        <f t="shared" si="9"/>
        <v>0</v>
      </c>
      <c r="BL154" s="13" t="s">
        <v>191</v>
      </c>
      <c r="BM154" s="152" t="s">
        <v>2523</v>
      </c>
    </row>
    <row r="155" spans="2:65" s="1" customFormat="1" ht="24.25" customHeight="1">
      <c r="B155" s="139"/>
      <c r="C155" s="140" t="s">
        <v>261</v>
      </c>
      <c r="D155" s="140" t="s">
        <v>187</v>
      </c>
      <c r="E155" s="141" t="s">
        <v>1920</v>
      </c>
      <c r="F155" s="142" t="s">
        <v>1921</v>
      </c>
      <c r="G155" s="143" t="s">
        <v>223</v>
      </c>
      <c r="H155" s="144">
        <v>6.359</v>
      </c>
      <c r="I155" s="145"/>
      <c r="J155" s="146">
        <f t="shared" si="0"/>
        <v>0</v>
      </c>
      <c r="K155" s="147"/>
      <c r="L155" s="28"/>
      <c r="M155" s="148" t="s">
        <v>1</v>
      </c>
      <c r="N155" s="149" t="s">
        <v>36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3" t="s">
        <v>83</v>
      </c>
      <c r="BK155" s="153">
        <f t="shared" si="9"/>
        <v>0</v>
      </c>
      <c r="BL155" s="13" t="s">
        <v>191</v>
      </c>
      <c r="BM155" s="152" t="s">
        <v>2524</v>
      </c>
    </row>
    <row r="156" spans="2:65" s="1" customFormat="1" ht="24.25" customHeight="1">
      <c r="B156" s="139"/>
      <c r="C156" s="140" t="s">
        <v>265</v>
      </c>
      <c r="D156" s="140" t="s">
        <v>187</v>
      </c>
      <c r="E156" s="141" t="s">
        <v>226</v>
      </c>
      <c r="F156" s="142" t="s">
        <v>2397</v>
      </c>
      <c r="G156" s="143" t="s">
        <v>190</v>
      </c>
      <c r="H156" s="144">
        <v>10.598000000000001</v>
      </c>
      <c r="I156" s="145"/>
      <c r="J156" s="146">
        <f t="shared" si="0"/>
        <v>0</v>
      </c>
      <c r="K156" s="147"/>
      <c r="L156" s="28"/>
      <c r="M156" s="148" t="s">
        <v>1</v>
      </c>
      <c r="N156" s="149" t="s">
        <v>36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191</v>
      </c>
      <c r="AT156" s="152" t="s">
        <v>187</v>
      </c>
      <c r="AU156" s="152" t="s">
        <v>83</v>
      </c>
      <c r="AY156" s="13" t="s">
        <v>185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3" t="s">
        <v>83</v>
      </c>
      <c r="BK156" s="153">
        <f t="shared" si="9"/>
        <v>0</v>
      </c>
      <c r="BL156" s="13" t="s">
        <v>191</v>
      </c>
      <c r="BM156" s="152" t="s">
        <v>2525</v>
      </c>
    </row>
    <row r="157" spans="2:65" s="11" customFormat="1" ht="23" customHeight="1">
      <c r="B157" s="127"/>
      <c r="D157" s="128" t="s">
        <v>69</v>
      </c>
      <c r="E157" s="137" t="s">
        <v>191</v>
      </c>
      <c r="F157" s="137" t="s">
        <v>1043</v>
      </c>
      <c r="I157" s="130"/>
      <c r="J157" s="138">
        <f>BK157</f>
        <v>0</v>
      </c>
      <c r="L157" s="127"/>
      <c r="M157" s="132"/>
      <c r="P157" s="133">
        <f>SUM(P158:P161)</f>
        <v>0</v>
      </c>
      <c r="R157" s="133">
        <f>SUM(R158:R161)</f>
        <v>1.01481956157</v>
      </c>
      <c r="T157" s="134">
        <f>SUM(T158:T161)</f>
        <v>0</v>
      </c>
      <c r="AR157" s="128" t="s">
        <v>77</v>
      </c>
      <c r="AT157" s="135" t="s">
        <v>69</v>
      </c>
      <c r="AU157" s="135" t="s">
        <v>77</v>
      </c>
      <c r="AY157" s="128" t="s">
        <v>185</v>
      </c>
      <c r="BK157" s="136">
        <f>SUM(BK158:BK161)</f>
        <v>0</v>
      </c>
    </row>
    <row r="158" spans="2:65" s="1" customFormat="1" ht="21.75" customHeight="1">
      <c r="B158" s="139"/>
      <c r="C158" s="140" t="s">
        <v>269</v>
      </c>
      <c r="D158" s="140" t="s">
        <v>187</v>
      </c>
      <c r="E158" s="141" t="s">
        <v>2419</v>
      </c>
      <c r="F158" s="142" t="s">
        <v>2420</v>
      </c>
      <c r="G158" s="143" t="s">
        <v>198</v>
      </c>
      <c r="H158" s="144">
        <v>0.39600000000000002</v>
      </c>
      <c r="I158" s="145"/>
      <c r="J158" s="146">
        <f>ROUND(I158*H158,2)</f>
        <v>0</v>
      </c>
      <c r="K158" s="147"/>
      <c r="L158" s="28"/>
      <c r="M158" s="148" t="s">
        <v>1</v>
      </c>
      <c r="N158" s="149" t="s">
        <v>36</v>
      </c>
      <c r="P158" s="150">
        <f>O158*H158</f>
        <v>0</v>
      </c>
      <c r="Q158" s="150">
        <v>2.4636300000000002</v>
      </c>
      <c r="R158" s="150">
        <f>Q158*H158</f>
        <v>0.97559748000000013</v>
      </c>
      <c r="S158" s="150">
        <v>0</v>
      </c>
      <c r="T158" s="151">
        <f>S158*H158</f>
        <v>0</v>
      </c>
      <c r="AR158" s="152" t="s">
        <v>191</v>
      </c>
      <c r="AT158" s="152" t="s">
        <v>187</v>
      </c>
      <c r="AU158" s="152" t="s">
        <v>83</v>
      </c>
      <c r="AY158" s="13" t="s">
        <v>185</v>
      </c>
      <c r="BE158" s="153">
        <f>IF(N158="základná",J158,0)</f>
        <v>0</v>
      </c>
      <c r="BF158" s="153">
        <f>IF(N158="znížená",J158,0)</f>
        <v>0</v>
      </c>
      <c r="BG158" s="153">
        <f>IF(N158="zákl. prenesená",J158,0)</f>
        <v>0</v>
      </c>
      <c r="BH158" s="153">
        <f>IF(N158="zníž. prenesená",J158,0)</f>
        <v>0</v>
      </c>
      <c r="BI158" s="153">
        <f>IF(N158="nulová",J158,0)</f>
        <v>0</v>
      </c>
      <c r="BJ158" s="13" t="s">
        <v>83</v>
      </c>
      <c r="BK158" s="153">
        <f>ROUND(I158*H158,2)</f>
        <v>0</v>
      </c>
      <c r="BL158" s="13" t="s">
        <v>191</v>
      </c>
      <c r="BM158" s="152" t="s">
        <v>2526</v>
      </c>
    </row>
    <row r="159" spans="2:65" s="1" customFormat="1" ht="24.25" customHeight="1">
      <c r="B159" s="139"/>
      <c r="C159" s="140" t="s">
        <v>273</v>
      </c>
      <c r="D159" s="140" t="s">
        <v>187</v>
      </c>
      <c r="E159" s="141" t="s">
        <v>2422</v>
      </c>
      <c r="F159" s="142" t="s">
        <v>2423</v>
      </c>
      <c r="G159" s="143" t="s">
        <v>223</v>
      </c>
      <c r="H159" s="144">
        <v>2.9000000000000001E-2</v>
      </c>
      <c r="I159" s="145"/>
      <c r="J159" s="146">
        <f>ROUND(I159*H159,2)</f>
        <v>0</v>
      </c>
      <c r="K159" s="147"/>
      <c r="L159" s="28"/>
      <c r="M159" s="148" t="s">
        <v>1</v>
      </c>
      <c r="N159" s="149" t="s">
        <v>36</v>
      </c>
      <c r="P159" s="150">
        <f>O159*H159</f>
        <v>0</v>
      </c>
      <c r="Q159" s="150">
        <v>1.0165683299999999</v>
      </c>
      <c r="R159" s="150">
        <f>Q159*H159</f>
        <v>2.9480481569999998E-2</v>
      </c>
      <c r="S159" s="150">
        <v>0</v>
      </c>
      <c r="T159" s="151">
        <f>S159*H159</f>
        <v>0</v>
      </c>
      <c r="AR159" s="152" t="s">
        <v>191</v>
      </c>
      <c r="AT159" s="152" t="s">
        <v>187</v>
      </c>
      <c r="AU159" s="152" t="s">
        <v>83</v>
      </c>
      <c r="AY159" s="13" t="s">
        <v>185</v>
      </c>
      <c r="BE159" s="153">
        <f>IF(N159="základná",J159,0)</f>
        <v>0</v>
      </c>
      <c r="BF159" s="153">
        <f>IF(N159="znížená",J159,0)</f>
        <v>0</v>
      </c>
      <c r="BG159" s="153">
        <f>IF(N159="zákl. prenesená",J159,0)</f>
        <v>0</v>
      </c>
      <c r="BH159" s="153">
        <f>IF(N159="zníž. prenesená",J159,0)</f>
        <v>0</v>
      </c>
      <c r="BI159" s="153">
        <f>IF(N159="nulová",J159,0)</f>
        <v>0</v>
      </c>
      <c r="BJ159" s="13" t="s">
        <v>83</v>
      </c>
      <c r="BK159" s="153">
        <f>ROUND(I159*H159,2)</f>
        <v>0</v>
      </c>
      <c r="BL159" s="13" t="s">
        <v>191</v>
      </c>
      <c r="BM159" s="152" t="s">
        <v>2527</v>
      </c>
    </row>
    <row r="160" spans="2:65" s="1" customFormat="1" ht="24.25" customHeight="1">
      <c r="B160" s="139"/>
      <c r="C160" s="140" t="s">
        <v>277</v>
      </c>
      <c r="D160" s="140" t="s">
        <v>187</v>
      </c>
      <c r="E160" s="141" t="s">
        <v>2425</v>
      </c>
      <c r="F160" s="142" t="s">
        <v>2426</v>
      </c>
      <c r="G160" s="143" t="s">
        <v>190</v>
      </c>
      <c r="H160" s="144">
        <v>2.46</v>
      </c>
      <c r="I160" s="145"/>
      <c r="J160" s="146">
        <f>ROUND(I160*H160,2)</f>
        <v>0</v>
      </c>
      <c r="K160" s="147"/>
      <c r="L160" s="28"/>
      <c r="M160" s="148" t="s">
        <v>1</v>
      </c>
      <c r="N160" s="149" t="s">
        <v>36</v>
      </c>
      <c r="P160" s="150">
        <f>O160*H160</f>
        <v>0</v>
      </c>
      <c r="Q160" s="150">
        <v>3.96E-3</v>
      </c>
      <c r="R160" s="150">
        <f>Q160*H160</f>
        <v>9.7415999999999996E-3</v>
      </c>
      <c r="S160" s="150">
        <v>0</v>
      </c>
      <c r="T160" s="151">
        <f>S160*H160</f>
        <v>0</v>
      </c>
      <c r="AR160" s="152" t="s">
        <v>191</v>
      </c>
      <c r="AT160" s="152" t="s">
        <v>187</v>
      </c>
      <c r="AU160" s="152" t="s">
        <v>83</v>
      </c>
      <c r="AY160" s="13" t="s">
        <v>185</v>
      </c>
      <c r="BE160" s="153">
        <f>IF(N160="základná",J160,0)</f>
        <v>0</v>
      </c>
      <c r="BF160" s="153">
        <f>IF(N160="znížená",J160,0)</f>
        <v>0</v>
      </c>
      <c r="BG160" s="153">
        <f>IF(N160="zákl. prenesená",J160,0)</f>
        <v>0</v>
      </c>
      <c r="BH160" s="153">
        <f>IF(N160="zníž. prenesená",J160,0)</f>
        <v>0</v>
      </c>
      <c r="BI160" s="153">
        <f>IF(N160="nulová",J160,0)</f>
        <v>0</v>
      </c>
      <c r="BJ160" s="13" t="s">
        <v>83</v>
      </c>
      <c r="BK160" s="153">
        <f>ROUND(I160*H160,2)</f>
        <v>0</v>
      </c>
      <c r="BL160" s="13" t="s">
        <v>191</v>
      </c>
      <c r="BM160" s="152" t="s">
        <v>2528</v>
      </c>
    </row>
    <row r="161" spans="2:65" s="1" customFormat="1" ht="24.25" customHeight="1">
      <c r="B161" s="139"/>
      <c r="C161" s="140" t="s">
        <v>7</v>
      </c>
      <c r="D161" s="140" t="s">
        <v>187</v>
      </c>
      <c r="E161" s="141" t="s">
        <v>2428</v>
      </c>
      <c r="F161" s="142" t="s">
        <v>2429</v>
      </c>
      <c r="G161" s="143" t="s">
        <v>190</v>
      </c>
      <c r="H161" s="144">
        <v>2.46</v>
      </c>
      <c r="I161" s="145"/>
      <c r="J161" s="146">
        <f>ROUND(I161*H161,2)</f>
        <v>0</v>
      </c>
      <c r="K161" s="147"/>
      <c r="L161" s="28"/>
      <c r="M161" s="148" t="s">
        <v>1</v>
      </c>
      <c r="N161" s="149" t="s">
        <v>36</v>
      </c>
      <c r="P161" s="150">
        <f>O161*H161</f>
        <v>0</v>
      </c>
      <c r="Q161" s="150">
        <v>0</v>
      </c>
      <c r="R161" s="150">
        <f>Q161*H161</f>
        <v>0</v>
      </c>
      <c r="S161" s="150">
        <v>0</v>
      </c>
      <c r="T161" s="151">
        <f>S161*H161</f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>IF(N161="základná",J161,0)</f>
        <v>0</v>
      </c>
      <c r="BF161" s="153">
        <f>IF(N161="znížená",J161,0)</f>
        <v>0</v>
      </c>
      <c r="BG161" s="153">
        <f>IF(N161="zákl. prenesená",J161,0)</f>
        <v>0</v>
      </c>
      <c r="BH161" s="153">
        <f>IF(N161="zníž. prenesená",J161,0)</f>
        <v>0</v>
      </c>
      <c r="BI161" s="153">
        <f>IF(N161="nulová",J161,0)</f>
        <v>0</v>
      </c>
      <c r="BJ161" s="13" t="s">
        <v>83</v>
      </c>
      <c r="BK161" s="153">
        <f>ROUND(I161*H161,2)</f>
        <v>0</v>
      </c>
      <c r="BL161" s="13" t="s">
        <v>191</v>
      </c>
      <c r="BM161" s="152" t="s">
        <v>2529</v>
      </c>
    </row>
    <row r="162" spans="2:65" s="11" customFormat="1" ht="23" customHeight="1">
      <c r="B162" s="127"/>
      <c r="D162" s="128" t="s">
        <v>69</v>
      </c>
      <c r="E162" s="137" t="s">
        <v>203</v>
      </c>
      <c r="F162" s="137" t="s">
        <v>284</v>
      </c>
      <c r="I162" s="130"/>
      <c r="J162" s="138">
        <f>BK162</f>
        <v>0</v>
      </c>
      <c r="L162" s="127"/>
      <c r="M162" s="132"/>
      <c r="P162" s="133">
        <f>SUM(P163:P169)</f>
        <v>0</v>
      </c>
      <c r="R162" s="133">
        <f>SUM(R163:R169)</f>
        <v>13.636247915359998</v>
      </c>
      <c r="T162" s="134">
        <f>SUM(T163:T169)</f>
        <v>0</v>
      </c>
      <c r="AR162" s="128" t="s">
        <v>77</v>
      </c>
      <c r="AT162" s="135" t="s">
        <v>69</v>
      </c>
      <c r="AU162" s="135" t="s">
        <v>77</v>
      </c>
      <c r="AY162" s="128" t="s">
        <v>185</v>
      </c>
      <c r="BK162" s="136">
        <f>SUM(BK163:BK169)</f>
        <v>0</v>
      </c>
    </row>
    <row r="163" spans="2:65" s="1" customFormat="1" ht="24.25" customHeight="1">
      <c r="B163" s="139"/>
      <c r="C163" s="140" t="s">
        <v>285</v>
      </c>
      <c r="D163" s="140" t="s">
        <v>187</v>
      </c>
      <c r="E163" s="141" t="s">
        <v>2228</v>
      </c>
      <c r="F163" s="142" t="s">
        <v>2229</v>
      </c>
      <c r="G163" s="143" t="s">
        <v>190</v>
      </c>
      <c r="H163" s="144">
        <v>10.598000000000001</v>
      </c>
      <c r="I163" s="145"/>
      <c r="J163" s="146">
        <f t="shared" ref="J163:J169" si="10">ROUND(I163*H163,2)</f>
        <v>0</v>
      </c>
      <c r="K163" s="147"/>
      <c r="L163" s="28"/>
      <c r="M163" s="148" t="s">
        <v>1</v>
      </c>
      <c r="N163" s="149" t="s">
        <v>36</v>
      </c>
      <c r="P163" s="150">
        <f t="shared" ref="P163:P169" si="11">O163*H163</f>
        <v>0</v>
      </c>
      <c r="Q163" s="150">
        <v>0.57499999999999996</v>
      </c>
      <c r="R163" s="150">
        <f t="shared" ref="R163:R169" si="12">Q163*H163</f>
        <v>6.0938499999999998</v>
      </c>
      <c r="S163" s="150">
        <v>0</v>
      </c>
      <c r="T163" s="151">
        <f t="shared" ref="T163:T169" si="13">S163*H163</f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ref="BE163:BE169" si="14">IF(N163="základná",J163,0)</f>
        <v>0</v>
      </c>
      <c r="BF163" s="153">
        <f t="shared" ref="BF163:BF169" si="15">IF(N163="znížená",J163,0)</f>
        <v>0</v>
      </c>
      <c r="BG163" s="153">
        <f t="shared" ref="BG163:BG169" si="16">IF(N163="zákl. prenesená",J163,0)</f>
        <v>0</v>
      </c>
      <c r="BH163" s="153">
        <f t="shared" ref="BH163:BH169" si="17">IF(N163="zníž. prenesená",J163,0)</f>
        <v>0</v>
      </c>
      <c r="BI163" s="153">
        <f t="shared" ref="BI163:BI169" si="18">IF(N163="nulová",J163,0)</f>
        <v>0</v>
      </c>
      <c r="BJ163" s="13" t="s">
        <v>83</v>
      </c>
      <c r="BK163" s="153">
        <f t="shared" ref="BK163:BK169" si="19">ROUND(I163*H163,2)</f>
        <v>0</v>
      </c>
      <c r="BL163" s="13" t="s">
        <v>191</v>
      </c>
      <c r="BM163" s="152" t="s">
        <v>2530</v>
      </c>
    </row>
    <row r="164" spans="2:65" s="1" customFormat="1" ht="38" customHeight="1">
      <c r="B164" s="139"/>
      <c r="C164" s="140" t="s">
        <v>290</v>
      </c>
      <c r="D164" s="140" t="s">
        <v>187</v>
      </c>
      <c r="E164" s="141" t="s">
        <v>1605</v>
      </c>
      <c r="F164" s="142" t="s">
        <v>1606</v>
      </c>
      <c r="G164" s="143" t="s">
        <v>190</v>
      </c>
      <c r="H164" s="144">
        <v>10.598000000000001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0.35913832000000001</v>
      </c>
      <c r="R164" s="150">
        <f t="shared" si="12"/>
        <v>3.8061479153600004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2531</v>
      </c>
    </row>
    <row r="165" spans="2:65" s="1" customFormat="1" ht="33" customHeight="1">
      <c r="B165" s="139"/>
      <c r="C165" s="140" t="s">
        <v>294</v>
      </c>
      <c r="D165" s="140" t="s">
        <v>187</v>
      </c>
      <c r="E165" s="141" t="s">
        <v>1980</v>
      </c>
      <c r="F165" s="142" t="s">
        <v>1981</v>
      </c>
      <c r="G165" s="143" t="s">
        <v>190</v>
      </c>
      <c r="H165" s="144">
        <v>108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5.1000000000000004E-4</v>
      </c>
      <c r="R165" s="150">
        <f t="shared" si="12"/>
        <v>5.5080000000000004E-2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2532</v>
      </c>
    </row>
    <row r="166" spans="2:65" s="1" customFormat="1" ht="24.25" customHeight="1">
      <c r="B166" s="139"/>
      <c r="C166" s="140" t="s">
        <v>298</v>
      </c>
      <c r="D166" s="140" t="s">
        <v>187</v>
      </c>
      <c r="E166" s="141" t="s">
        <v>2449</v>
      </c>
      <c r="F166" s="142" t="s">
        <v>2450</v>
      </c>
      <c r="G166" s="143" t="s">
        <v>190</v>
      </c>
      <c r="H166" s="144">
        <v>108</v>
      </c>
      <c r="I166" s="145"/>
      <c r="J166" s="146">
        <f t="shared" si="10"/>
        <v>0</v>
      </c>
      <c r="K166" s="147"/>
      <c r="L166" s="28"/>
      <c r="M166" s="148" t="s">
        <v>1</v>
      </c>
      <c r="N166" s="149" t="s">
        <v>36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3" t="s">
        <v>83</v>
      </c>
      <c r="BK166" s="153">
        <f t="shared" si="19"/>
        <v>0</v>
      </c>
      <c r="BL166" s="13" t="s">
        <v>191</v>
      </c>
      <c r="BM166" s="152" t="s">
        <v>2533</v>
      </c>
    </row>
    <row r="167" spans="2:65" s="1" customFormat="1" ht="16.5" customHeight="1">
      <c r="B167" s="139"/>
      <c r="C167" s="140" t="s">
        <v>302</v>
      </c>
      <c r="D167" s="140" t="s">
        <v>187</v>
      </c>
      <c r="E167" s="141" t="s">
        <v>2452</v>
      </c>
      <c r="F167" s="142" t="s">
        <v>2453</v>
      </c>
      <c r="G167" s="143" t="s">
        <v>190</v>
      </c>
      <c r="H167" s="144">
        <v>108</v>
      </c>
      <c r="I167" s="145"/>
      <c r="J167" s="146">
        <f t="shared" si="10"/>
        <v>0</v>
      </c>
      <c r="K167" s="147"/>
      <c r="L167" s="28"/>
      <c r="M167" s="148" t="s">
        <v>1</v>
      </c>
      <c r="N167" s="149" t="s">
        <v>36</v>
      </c>
      <c r="P167" s="150">
        <f t="shared" si="11"/>
        <v>0</v>
      </c>
      <c r="Q167" s="150">
        <v>1.2E-2</v>
      </c>
      <c r="R167" s="150">
        <f t="shared" si="12"/>
        <v>1.296</v>
      </c>
      <c r="S167" s="150">
        <v>0</v>
      </c>
      <c r="T167" s="151">
        <f t="shared" si="13"/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3" t="s">
        <v>83</v>
      </c>
      <c r="BK167" s="153">
        <f t="shared" si="19"/>
        <v>0</v>
      </c>
      <c r="BL167" s="13" t="s">
        <v>191</v>
      </c>
      <c r="BM167" s="152" t="s">
        <v>2534</v>
      </c>
    </row>
    <row r="168" spans="2:65" s="1" customFormat="1" ht="38" customHeight="1">
      <c r="B168" s="139"/>
      <c r="C168" s="140" t="s">
        <v>306</v>
      </c>
      <c r="D168" s="140" t="s">
        <v>187</v>
      </c>
      <c r="E168" s="141" t="s">
        <v>2232</v>
      </c>
      <c r="F168" s="142" t="s">
        <v>2233</v>
      </c>
      <c r="G168" s="143" t="s">
        <v>190</v>
      </c>
      <c r="H168" s="144">
        <v>10.596</v>
      </c>
      <c r="I168" s="145"/>
      <c r="J168" s="146">
        <f t="shared" si="10"/>
        <v>0</v>
      </c>
      <c r="K168" s="147"/>
      <c r="L168" s="28"/>
      <c r="M168" s="148" t="s">
        <v>1</v>
      </c>
      <c r="N168" s="149" t="s">
        <v>36</v>
      </c>
      <c r="P168" s="150">
        <f t="shared" si="11"/>
        <v>0</v>
      </c>
      <c r="Q168" s="150">
        <v>9.2499999999999999E-2</v>
      </c>
      <c r="R168" s="150">
        <f t="shared" si="12"/>
        <v>0.98012999999999995</v>
      </c>
      <c r="S168" s="150">
        <v>0</v>
      </c>
      <c r="T168" s="151">
        <f t="shared" si="13"/>
        <v>0</v>
      </c>
      <c r="AR168" s="152" t="s">
        <v>191</v>
      </c>
      <c r="AT168" s="152" t="s">
        <v>187</v>
      </c>
      <c r="AU168" s="152" t="s">
        <v>83</v>
      </c>
      <c r="AY168" s="13" t="s">
        <v>185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3" t="s">
        <v>83</v>
      </c>
      <c r="BK168" s="153">
        <f t="shared" si="19"/>
        <v>0</v>
      </c>
      <c r="BL168" s="13" t="s">
        <v>191</v>
      </c>
      <c r="BM168" s="152" t="s">
        <v>2535</v>
      </c>
    </row>
    <row r="169" spans="2:65" s="1" customFormat="1" ht="24.25" customHeight="1">
      <c r="B169" s="139"/>
      <c r="C169" s="154" t="s">
        <v>310</v>
      </c>
      <c r="D169" s="154" t="s">
        <v>220</v>
      </c>
      <c r="E169" s="155" t="s">
        <v>1611</v>
      </c>
      <c r="F169" s="156" t="s">
        <v>1612</v>
      </c>
      <c r="G169" s="157" t="s">
        <v>190</v>
      </c>
      <c r="H169" s="158">
        <v>10.808</v>
      </c>
      <c r="I169" s="159"/>
      <c r="J169" s="160">
        <f t="shared" si="10"/>
        <v>0</v>
      </c>
      <c r="K169" s="161"/>
      <c r="L169" s="162"/>
      <c r="M169" s="163" t="s">
        <v>1</v>
      </c>
      <c r="N169" s="164" t="s">
        <v>36</v>
      </c>
      <c r="P169" s="150">
        <f t="shared" si="11"/>
        <v>0</v>
      </c>
      <c r="Q169" s="150">
        <v>0.13</v>
      </c>
      <c r="R169" s="150">
        <f t="shared" si="12"/>
        <v>1.4050400000000001</v>
      </c>
      <c r="S169" s="150">
        <v>0</v>
      </c>
      <c r="T169" s="151">
        <f t="shared" si="13"/>
        <v>0</v>
      </c>
      <c r="AR169" s="152" t="s">
        <v>215</v>
      </c>
      <c r="AT169" s="152" t="s">
        <v>220</v>
      </c>
      <c r="AU169" s="152" t="s">
        <v>83</v>
      </c>
      <c r="AY169" s="13" t="s">
        <v>185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3" t="s">
        <v>83</v>
      </c>
      <c r="BK169" s="153">
        <f t="shared" si="19"/>
        <v>0</v>
      </c>
      <c r="BL169" s="13" t="s">
        <v>191</v>
      </c>
      <c r="BM169" s="152" t="s">
        <v>2536</v>
      </c>
    </row>
    <row r="170" spans="2:65" s="11" customFormat="1" ht="23" customHeight="1">
      <c r="B170" s="127"/>
      <c r="D170" s="128" t="s">
        <v>69</v>
      </c>
      <c r="E170" s="137" t="s">
        <v>219</v>
      </c>
      <c r="F170" s="137" t="s">
        <v>378</v>
      </c>
      <c r="I170" s="130"/>
      <c r="J170" s="138">
        <f>BK170</f>
        <v>0</v>
      </c>
      <c r="L170" s="127"/>
      <c r="M170" s="132"/>
      <c r="P170" s="133">
        <f>SUM(P171:P184)</f>
        <v>0</v>
      </c>
      <c r="R170" s="133">
        <f>SUM(R171:R184)</f>
        <v>6.2697883699999997</v>
      </c>
      <c r="T170" s="134">
        <f>SUM(T171:T184)</f>
        <v>0.95040000000000002</v>
      </c>
      <c r="AR170" s="128" t="s">
        <v>77</v>
      </c>
      <c r="AT170" s="135" t="s">
        <v>69</v>
      </c>
      <c r="AU170" s="135" t="s">
        <v>77</v>
      </c>
      <c r="AY170" s="128" t="s">
        <v>185</v>
      </c>
      <c r="BK170" s="136">
        <f>SUM(BK171:BK184)</f>
        <v>0</v>
      </c>
    </row>
    <row r="171" spans="2:65" s="1" customFormat="1" ht="38" customHeight="1">
      <c r="B171" s="139"/>
      <c r="C171" s="140" t="s">
        <v>314</v>
      </c>
      <c r="D171" s="140" t="s">
        <v>187</v>
      </c>
      <c r="E171" s="141" t="s">
        <v>388</v>
      </c>
      <c r="F171" s="142" t="s">
        <v>1617</v>
      </c>
      <c r="G171" s="143" t="s">
        <v>241</v>
      </c>
      <c r="H171" s="144">
        <v>18.8</v>
      </c>
      <c r="I171" s="145"/>
      <c r="J171" s="146">
        <f t="shared" ref="J171:J184" si="20">ROUND(I171*H171,2)</f>
        <v>0</v>
      </c>
      <c r="K171" s="147"/>
      <c r="L171" s="28"/>
      <c r="M171" s="148" t="s">
        <v>1</v>
      </c>
      <c r="N171" s="149" t="s">
        <v>36</v>
      </c>
      <c r="P171" s="150">
        <f t="shared" ref="P171:P184" si="21">O171*H171</f>
        <v>0</v>
      </c>
      <c r="Q171" s="150">
        <v>9.8529599999999995E-2</v>
      </c>
      <c r="R171" s="150">
        <f t="shared" ref="R171:R184" si="22">Q171*H171</f>
        <v>1.8523564800000001</v>
      </c>
      <c r="S171" s="150">
        <v>0</v>
      </c>
      <c r="T171" s="151">
        <f t="shared" ref="T171:T184" si="23">S171*H171</f>
        <v>0</v>
      </c>
      <c r="AR171" s="152" t="s">
        <v>191</v>
      </c>
      <c r="AT171" s="152" t="s">
        <v>187</v>
      </c>
      <c r="AU171" s="152" t="s">
        <v>83</v>
      </c>
      <c r="AY171" s="13" t="s">
        <v>185</v>
      </c>
      <c r="BE171" s="153">
        <f t="shared" ref="BE171:BE184" si="24">IF(N171="základná",J171,0)</f>
        <v>0</v>
      </c>
      <c r="BF171" s="153">
        <f t="shared" ref="BF171:BF184" si="25">IF(N171="znížená",J171,0)</f>
        <v>0</v>
      </c>
      <c r="BG171" s="153">
        <f t="shared" ref="BG171:BG184" si="26">IF(N171="zákl. prenesená",J171,0)</f>
        <v>0</v>
      </c>
      <c r="BH171" s="153">
        <f t="shared" ref="BH171:BH184" si="27">IF(N171="zníž. prenesená",J171,0)</f>
        <v>0</v>
      </c>
      <c r="BI171" s="153">
        <f t="shared" ref="BI171:BI184" si="28">IF(N171="nulová",J171,0)</f>
        <v>0</v>
      </c>
      <c r="BJ171" s="13" t="s">
        <v>83</v>
      </c>
      <c r="BK171" s="153">
        <f t="shared" ref="BK171:BK184" si="29">ROUND(I171*H171,2)</f>
        <v>0</v>
      </c>
      <c r="BL171" s="13" t="s">
        <v>191</v>
      </c>
      <c r="BM171" s="152" t="s">
        <v>2537</v>
      </c>
    </row>
    <row r="172" spans="2:65" s="1" customFormat="1" ht="21.75" customHeight="1">
      <c r="B172" s="139"/>
      <c r="C172" s="154" t="s">
        <v>318</v>
      </c>
      <c r="D172" s="154" t="s">
        <v>220</v>
      </c>
      <c r="E172" s="155" t="s">
        <v>392</v>
      </c>
      <c r="F172" s="156" t="s">
        <v>1619</v>
      </c>
      <c r="G172" s="157" t="s">
        <v>255</v>
      </c>
      <c r="H172" s="158">
        <v>18.988</v>
      </c>
      <c r="I172" s="159"/>
      <c r="J172" s="160">
        <f t="shared" si="20"/>
        <v>0</v>
      </c>
      <c r="K172" s="161"/>
      <c r="L172" s="162"/>
      <c r="M172" s="163" t="s">
        <v>1</v>
      </c>
      <c r="N172" s="164" t="s">
        <v>36</v>
      </c>
      <c r="P172" s="150">
        <f t="shared" si="21"/>
        <v>0</v>
      </c>
      <c r="Q172" s="150">
        <v>2.35E-2</v>
      </c>
      <c r="R172" s="150">
        <f t="shared" si="22"/>
        <v>0.446218</v>
      </c>
      <c r="S172" s="150">
        <v>0</v>
      </c>
      <c r="T172" s="151">
        <f t="shared" si="23"/>
        <v>0</v>
      </c>
      <c r="AR172" s="152" t="s">
        <v>215</v>
      </c>
      <c r="AT172" s="152" t="s">
        <v>220</v>
      </c>
      <c r="AU172" s="152" t="s">
        <v>83</v>
      </c>
      <c r="AY172" s="13" t="s">
        <v>185</v>
      </c>
      <c r="BE172" s="153">
        <f t="shared" si="24"/>
        <v>0</v>
      </c>
      <c r="BF172" s="153">
        <f t="shared" si="25"/>
        <v>0</v>
      </c>
      <c r="BG172" s="153">
        <f t="shared" si="26"/>
        <v>0</v>
      </c>
      <c r="BH172" s="153">
        <f t="shared" si="27"/>
        <v>0</v>
      </c>
      <c r="BI172" s="153">
        <f t="shared" si="28"/>
        <v>0</v>
      </c>
      <c r="BJ172" s="13" t="s">
        <v>83</v>
      </c>
      <c r="BK172" s="153">
        <f t="shared" si="29"/>
        <v>0</v>
      </c>
      <c r="BL172" s="13" t="s">
        <v>191</v>
      </c>
      <c r="BM172" s="152" t="s">
        <v>2538</v>
      </c>
    </row>
    <row r="173" spans="2:65" s="1" customFormat="1" ht="33" customHeight="1">
      <c r="B173" s="139"/>
      <c r="C173" s="140" t="s">
        <v>322</v>
      </c>
      <c r="D173" s="140" t="s">
        <v>187</v>
      </c>
      <c r="E173" s="141" t="s">
        <v>396</v>
      </c>
      <c r="F173" s="142" t="s">
        <v>397</v>
      </c>
      <c r="G173" s="143" t="s">
        <v>198</v>
      </c>
      <c r="H173" s="144">
        <v>1.2529999999999999</v>
      </c>
      <c r="I173" s="145"/>
      <c r="J173" s="146">
        <f t="shared" si="20"/>
        <v>0</v>
      </c>
      <c r="K173" s="147"/>
      <c r="L173" s="28"/>
      <c r="M173" s="148" t="s">
        <v>1</v>
      </c>
      <c r="N173" s="149" t="s">
        <v>36</v>
      </c>
      <c r="P173" s="150">
        <f t="shared" si="21"/>
        <v>0</v>
      </c>
      <c r="Q173" s="150">
        <v>2.2151299999999998</v>
      </c>
      <c r="R173" s="150">
        <f t="shared" si="22"/>
        <v>2.7755578899999995</v>
      </c>
      <c r="S173" s="150">
        <v>0</v>
      </c>
      <c r="T173" s="151">
        <f t="shared" si="23"/>
        <v>0</v>
      </c>
      <c r="AR173" s="152" t="s">
        <v>191</v>
      </c>
      <c r="AT173" s="152" t="s">
        <v>187</v>
      </c>
      <c r="AU173" s="152" t="s">
        <v>83</v>
      </c>
      <c r="AY173" s="13" t="s">
        <v>185</v>
      </c>
      <c r="BE173" s="153">
        <f t="shared" si="24"/>
        <v>0</v>
      </c>
      <c r="BF173" s="153">
        <f t="shared" si="25"/>
        <v>0</v>
      </c>
      <c r="BG173" s="153">
        <f t="shared" si="26"/>
        <v>0</v>
      </c>
      <c r="BH173" s="153">
        <f t="shared" si="27"/>
        <v>0</v>
      </c>
      <c r="BI173" s="153">
        <f t="shared" si="28"/>
        <v>0</v>
      </c>
      <c r="BJ173" s="13" t="s">
        <v>83</v>
      </c>
      <c r="BK173" s="153">
        <f t="shared" si="29"/>
        <v>0</v>
      </c>
      <c r="BL173" s="13" t="s">
        <v>191</v>
      </c>
      <c r="BM173" s="152" t="s">
        <v>2539</v>
      </c>
    </row>
    <row r="174" spans="2:65" s="1" customFormat="1" ht="24.25" customHeight="1">
      <c r="B174" s="139"/>
      <c r="C174" s="140" t="s">
        <v>326</v>
      </c>
      <c r="D174" s="140" t="s">
        <v>187</v>
      </c>
      <c r="E174" s="141" t="s">
        <v>412</v>
      </c>
      <c r="F174" s="142" t="s">
        <v>413</v>
      </c>
      <c r="G174" s="143" t="s">
        <v>190</v>
      </c>
      <c r="H174" s="144">
        <v>108</v>
      </c>
      <c r="I174" s="145"/>
      <c r="J174" s="146">
        <f t="shared" si="20"/>
        <v>0</v>
      </c>
      <c r="K174" s="147"/>
      <c r="L174" s="28"/>
      <c r="M174" s="148" t="s">
        <v>1</v>
      </c>
      <c r="N174" s="149" t="s">
        <v>36</v>
      </c>
      <c r="P174" s="150">
        <f t="shared" si="21"/>
        <v>0</v>
      </c>
      <c r="Q174" s="150">
        <v>1.9300000000000001E-3</v>
      </c>
      <c r="R174" s="150">
        <f t="shared" si="22"/>
        <v>0.20844000000000001</v>
      </c>
      <c r="S174" s="150">
        <v>0</v>
      </c>
      <c r="T174" s="151">
        <f t="shared" si="23"/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 t="shared" si="24"/>
        <v>0</v>
      </c>
      <c r="BF174" s="153">
        <f t="shared" si="25"/>
        <v>0</v>
      </c>
      <c r="BG174" s="153">
        <f t="shared" si="26"/>
        <v>0</v>
      </c>
      <c r="BH174" s="153">
        <f t="shared" si="27"/>
        <v>0</v>
      </c>
      <c r="BI174" s="153">
        <f t="shared" si="28"/>
        <v>0</v>
      </c>
      <c r="BJ174" s="13" t="s">
        <v>83</v>
      </c>
      <c r="BK174" s="153">
        <f t="shared" si="29"/>
        <v>0</v>
      </c>
      <c r="BL174" s="13" t="s">
        <v>191</v>
      </c>
      <c r="BM174" s="152" t="s">
        <v>2540</v>
      </c>
    </row>
    <row r="175" spans="2:65" s="1" customFormat="1" ht="24.25" customHeight="1">
      <c r="B175" s="139"/>
      <c r="C175" s="140" t="s">
        <v>330</v>
      </c>
      <c r="D175" s="140" t="s">
        <v>187</v>
      </c>
      <c r="E175" s="141" t="s">
        <v>928</v>
      </c>
      <c r="F175" s="142" t="s">
        <v>2403</v>
      </c>
      <c r="G175" s="143" t="s">
        <v>190</v>
      </c>
      <c r="H175" s="144">
        <v>158.19999999999999</v>
      </c>
      <c r="I175" s="145"/>
      <c r="J175" s="146">
        <f t="shared" si="20"/>
        <v>0</v>
      </c>
      <c r="K175" s="147"/>
      <c r="L175" s="28"/>
      <c r="M175" s="148" t="s">
        <v>1</v>
      </c>
      <c r="N175" s="149" t="s">
        <v>36</v>
      </c>
      <c r="P175" s="150">
        <f t="shared" si="21"/>
        <v>0</v>
      </c>
      <c r="Q175" s="150">
        <v>6.1799999999999997E-3</v>
      </c>
      <c r="R175" s="150">
        <f t="shared" si="22"/>
        <v>0.97767599999999988</v>
      </c>
      <c r="S175" s="150">
        <v>0</v>
      </c>
      <c r="T175" s="151">
        <f t="shared" si="23"/>
        <v>0</v>
      </c>
      <c r="AR175" s="152" t="s">
        <v>191</v>
      </c>
      <c r="AT175" s="152" t="s">
        <v>187</v>
      </c>
      <c r="AU175" s="152" t="s">
        <v>83</v>
      </c>
      <c r="AY175" s="13" t="s">
        <v>185</v>
      </c>
      <c r="BE175" s="153">
        <f t="shared" si="24"/>
        <v>0</v>
      </c>
      <c r="BF175" s="153">
        <f t="shared" si="25"/>
        <v>0</v>
      </c>
      <c r="BG175" s="153">
        <f t="shared" si="26"/>
        <v>0</v>
      </c>
      <c r="BH175" s="153">
        <f t="shared" si="27"/>
        <v>0</v>
      </c>
      <c r="BI175" s="153">
        <f t="shared" si="28"/>
        <v>0</v>
      </c>
      <c r="BJ175" s="13" t="s">
        <v>83</v>
      </c>
      <c r="BK175" s="153">
        <f t="shared" si="29"/>
        <v>0</v>
      </c>
      <c r="BL175" s="13" t="s">
        <v>191</v>
      </c>
      <c r="BM175" s="152" t="s">
        <v>2541</v>
      </c>
    </row>
    <row r="176" spans="2:65" s="1" customFormat="1" ht="16.5" customHeight="1">
      <c r="B176" s="139"/>
      <c r="C176" s="140" t="s">
        <v>334</v>
      </c>
      <c r="D176" s="140" t="s">
        <v>187</v>
      </c>
      <c r="E176" s="141" t="s">
        <v>931</v>
      </c>
      <c r="F176" s="142" t="s">
        <v>932</v>
      </c>
      <c r="G176" s="143" t="s">
        <v>190</v>
      </c>
      <c r="H176" s="144">
        <v>190.8</v>
      </c>
      <c r="I176" s="145"/>
      <c r="J176" s="146">
        <f t="shared" si="20"/>
        <v>0</v>
      </c>
      <c r="K176" s="147"/>
      <c r="L176" s="28"/>
      <c r="M176" s="148" t="s">
        <v>1</v>
      </c>
      <c r="N176" s="149" t="s">
        <v>36</v>
      </c>
      <c r="P176" s="150">
        <f t="shared" si="21"/>
        <v>0</v>
      </c>
      <c r="Q176" s="150">
        <v>5.0000000000000002E-5</v>
      </c>
      <c r="R176" s="150">
        <f t="shared" si="22"/>
        <v>9.5400000000000016E-3</v>
      </c>
      <c r="S176" s="150">
        <v>0</v>
      </c>
      <c r="T176" s="151">
        <f t="shared" si="23"/>
        <v>0</v>
      </c>
      <c r="AR176" s="152" t="s">
        <v>191</v>
      </c>
      <c r="AT176" s="152" t="s">
        <v>187</v>
      </c>
      <c r="AU176" s="152" t="s">
        <v>83</v>
      </c>
      <c r="AY176" s="13" t="s">
        <v>185</v>
      </c>
      <c r="BE176" s="153">
        <f t="shared" si="24"/>
        <v>0</v>
      </c>
      <c r="BF176" s="153">
        <f t="shared" si="25"/>
        <v>0</v>
      </c>
      <c r="BG176" s="153">
        <f t="shared" si="26"/>
        <v>0</v>
      </c>
      <c r="BH176" s="153">
        <f t="shared" si="27"/>
        <v>0</v>
      </c>
      <c r="BI176" s="153">
        <f t="shared" si="28"/>
        <v>0</v>
      </c>
      <c r="BJ176" s="13" t="s">
        <v>83</v>
      </c>
      <c r="BK176" s="153">
        <f t="shared" si="29"/>
        <v>0</v>
      </c>
      <c r="BL176" s="13" t="s">
        <v>191</v>
      </c>
      <c r="BM176" s="152" t="s">
        <v>2542</v>
      </c>
    </row>
    <row r="177" spans="2:65" s="1" customFormat="1" ht="33" customHeight="1">
      <c r="B177" s="139"/>
      <c r="C177" s="140" t="s">
        <v>338</v>
      </c>
      <c r="D177" s="140" t="s">
        <v>187</v>
      </c>
      <c r="E177" s="141" t="s">
        <v>2101</v>
      </c>
      <c r="F177" s="142" t="s">
        <v>2102</v>
      </c>
      <c r="G177" s="143" t="s">
        <v>198</v>
      </c>
      <c r="H177" s="144">
        <v>0.39600000000000002</v>
      </c>
      <c r="I177" s="145"/>
      <c r="J177" s="146">
        <f t="shared" si="20"/>
        <v>0</v>
      </c>
      <c r="K177" s="147"/>
      <c r="L177" s="28"/>
      <c r="M177" s="148" t="s">
        <v>1</v>
      </c>
      <c r="N177" s="149" t="s">
        <v>36</v>
      </c>
      <c r="P177" s="150">
        <f t="shared" si="21"/>
        <v>0</v>
      </c>
      <c r="Q177" s="150">
        <v>0</v>
      </c>
      <c r="R177" s="150">
        <f t="shared" si="22"/>
        <v>0</v>
      </c>
      <c r="S177" s="150">
        <v>2.4</v>
      </c>
      <c r="T177" s="151">
        <f t="shared" si="23"/>
        <v>0.95040000000000002</v>
      </c>
      <c r="AR177" s="152" t="s">
        <v>191</v>
      </c>
      <c r="AT177" s="152" t="s">
        <v>187</v>
      </c>
      <c r="AU177" s="152" t="s">
        <v>83</v>
      </c>
      <c r="AY177" s="13" t="s">
        <v>185</v>
      </c>
      <c r="BE177" s="153">
        <f t="shared" si="24"/>
        <v>0</v>
      </c>
      <c r="BF177" s="153">
        <f t="shared" si="25"/>
        <v>0</v>
      </c>
      <c r="BG177" s="153">
        <f t="shared" si="26"/>
        <v>0</v>
      </c>
      <c r="BH177" s="153">
        <f t="shared" si="27"/>
        <v>0</v>
      </c>
      <c r="BI177" s="153">
        <f t="shared" si="28"/>
        <v>0</v>
      </c>
      <c r="BJ177" s="13" t="s">
        <v>83</v>
      </c>
      <c r="BK177" s="153">
        <f t="shared" si="29"/>
        <v>0</v>
      </c>
      <c r="BL177" s="13" t="s">
        <v>191</v>
      </c>
      <c r="BM177" s="152" t="s">
        <v>2543</v>
      </c>
    </row>
    <row r="178" spans="2:65" s="1" customFormat="1" ht="21.75" customHeight="1">
      <c r="B178" s="139"/>
      <c r="C178" s="140" t="s">
        <v>342</v>
      </c>
      <c r="D178" s="140" t="s">
        <v>187</v>
      </c>
      <c r="E178" s="141" t="s">
        <v>525</v>
      </c>
      <c r="F178" s="142" t="s">
        <v>526</v>
      </c>
      <c r="G178" s="143" t="s">
        <v>223</v>
      </c>
      <c r="H178" s="144">
        <v>3.0779999999999998</v>
      </c>
      <c r="I178" s="145"/>
      <c r="J178" s="146">
        <f t="shared" si="20"/>
        <v>0</v>
      </c>
      <c r="K178" s="147"/>
      <c r="L178" s="28"/>
      <c r="M178" s="148" t="s">
        <v>1</v>
      </c>
      <c r="N178" s="149" t="s">
        <v>36</v>
      </c>
      <c r="P178" s="150">
        <f t="shared" si="21"/>
        <v>0</v>
      </c>
      <c r="Q178" s="150">
        <v>0</v>
      </c>
      <c r="R178" s="150">
        <f t="shared" si="22"/>
        <v>0</v>
      </c>
      <c r="S178" s="150">
        <v>0</v>
      </c>
      <c r="T178" s="151">
        <f t="shared" si="23"/>
        <v>0</v>
      </c>
      <c r="AR178" s="152" t="s">
        <v>191</v>
      </c>
      <c r="AT178" s="152" t="s">
        <v>187</v>
      </c>
      <c r="AU178" s="152" t="s">
        <v>83</v>
      </c>
      <c r="AY178" s="13" t="s">
        <v>185</v>
      </c>
      <c r="BE178" s="153">
        <f t="shared" si="24"/>
        <v>0</v>
      </c>
      <c r="BF178" s="153">
        <f t="shared" si="25"/>
        <v>0</v>
      </c>
      <c r="BG178" s="153">
        <f t="shared" si="26"/>
        <v>0</v>
      </c>
      <c r="BH178" s="153">
        <f t="shared" si="27"/>
        <v>0</v>
      </c>
      <c r="BI178" s="153">
        <f t="shared" si="28"/>
        <v>0</v>
      </c>
      <c r="BJ178" s="13" t="s">
        <v>83</v>
      </c>
      <c r="BK178" s="153">
        <f t="shared" si="29"/>
        <v>0</v>
      </c>
      <c r="BL178" s="13" t="s">
        <v>191</v>
      </c>
      <c r="BM178" s="152" t="s">
        <v>2544</v>
      </c>
    </row>
    <row r="179" spans="2:65" s="1" customFormat="1" ht="24.25" customHeight="1">
      <c r="B179" s="139"/>
      <c r="C179" s="140" t="s">
        <v>346</v>
      </c>
      <c r="D179" s="140" t="s">
        <v>187</v>
      </c>
      <c r="E179" s="141" t="s">
        <v>529</v>
      </c>
      <c r="F179" s="142" t="s">
        <v>530</v>
      </c>
      <c r="G179" s="143" t="s">
        <v>223</v>
      </c>
      <c r="H179" s="144">
        <v>30.78</v>
      </c>
      <c r="I179" s="145"/>
      <c r="J179" s="146">
        <f t="shared" si="20"/>
        <v>0</v>
      </c>
      <c r="K179" s="147"/>
      <c r="L179" s="28"/>
      <c r="M179" s="148" t="s">
        <v>1</v>
      </c>
      <c r="N179" s="149" t="s">
        <v>36</v>
      </c>
      <c r="P179" s="150">
        <f t="shared" si="21"/>
        <v>0</v>
      </c>
      <c r="Q179" s="150">
        <v>0</v>
      </c>
      <c r="R179" s="150">
        <f t="shared" si="22"/>
        <v>0</v>
      </c>
      <c r="S179" s="150">
        <v>0</v>
      </c>
      <c r="T179" s="151">
        <f t="shared" si="23"/>
        <v>0</v>
      </c>
      <c r="AR179" s="152" t="s">
        <v>191</v>
      </c>
      <c r="AT179" s="152" t="s">
        <v>187</v>
      </c>
      <c r="AU179" s="152" t="s">
        <v>83</v>
      </c>
      <c r="AY179" s="13" t="s">
        <v>185</v>
      </c>
      <c r="BE179" s="153">
        <f t="shared" si="24"/>
        <v>0</v>
      </c>
      <c r="BF179" s="153">
        <f t="shared" si="25"/>
        <v>0</v>
      </c>
      <c r="BG179" s="153">
        <f t="shared" si="26"/>
        <v>0</v>
      </c>
      <c r="BH179" s="153">
        <f t="shared" si="27"/>
        <v>0</v>
      </c>
      <c r="BI179" s="153">
        <f t="shared" si="28"/>
        <v>0</v>
      </c>
      <c r="BJ179" s="13" t="s">
        <v>83</v>
      </c>
      <c r="BK179" s="153">
        <f t="shared" si="29"/>
        <v>0</v>
      </c>
      <c r="BL179" s="13" t="s">
        <v>191</v>
      </c>
      <c r="BM179" s="152" t="s">
        <v>2545</v>
      </c>
    </row>
    <row r="180" spans="2:65" s="1" customFormat="1" ht="24.25" customHeight="1">
      <c r="B180" s="139"/>
      <c r="C180" s="140" t="s">
        <v>350</v>
      </c>
      <c r="D180" s="140" t="s">
        <v>187</v>
      </c>
      <c r="E180" s="141" t="s">
        <v>533</v>
      </c>
      <c r="F180" s="142" t="s">
        <v>534</v>
      </c>
      <c r="G180" s="143" t="s">
        <v>223</v>
      </c>
      <c r="H180" s="144">
        <v>3.0779999999999998</v>
      </c>
      <c r="I180" s="145"/>
      <c r="J180" s="146">
        <f t="shared" si="20"/>
        <v>0</v>
      </c>
      <c r="K180" s="147"/>
      <c r="L180" s="28"/>
      <c r="M180" s="148" t="s">
        <v>1</v>
      </c>
      <c r="N180" s="149" t="s">
        <v>36</v>
      </c>
      <c r="P180" s="150">
        <f t="shared" si="21"/>
        <v>0</v>
      </c>
      <c r="Q180" s="150">
        <v>0</v>
      </c>
      <c r="R180" s="150">
        <f t="shared" si="22"/>
        <v>0</v>
      </c>
      <c r="S180" s="150">
        <v>0</v>
      </c>
      <c r="T180" s="151">
        <f t="shared" si="23"/>
        <v>0</v>
      </c>
      <c r="AR180" s="152" t="s">
        <v>191</v>
      </c>
      <c r="AT180" s="152" t="s">
        <v>187</v>
      </c>
      <c r="AU180" s="152" t="s">
        <v>83</v>
      </c>
      <c r="AY180" s="13" t="s">
        <v>185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3" t="s">
        <v>83</v>
      </c>
      <c r="BK180" s="153">
        <f t="shared" si="29"/>
        <v>0</v>
      </c>
      <c r="BL180" s="13" t="s">
        <v>191</v>
      </c>
      <c r="BM180" s="152" t="s">
        <v>2546</v>
      </c>
    </row>
    <row r="181" spans="2:65" s="1" customFormat="1" ht="24.25" customHeight="1">
      <c r="B181" s="139"/>
      <c r="C181" s="140" t="s">
        <v>354</v>
      </c>
      <c r="D181" s="140" t="s">
        <v>187</v>
      </c>
      <c r="E181" s="141" t="s">
        <v>537</v>
      </c>
      <c r="F181" s="142" t="s">
        <v>538</v>
      </c>
      <c r="G181" s="143" t="s">
        <v>223</v>
      </c>
      <c r="H181" s="144">
        <v>9.234</v>
      </c>
      <c r="I181" s="145"/>
      <c r="J181" s="146">
        <f t="shared" si="20"/>
        <v>0</v>
      </c>
      <c r="K181" s="147"/>
      <c r="L181" s="28"/>
      <c r="M181" s="148" t="s">
        <v>1</v>
      </c>
      <c r="N181" s="149" t="s">
        <v>36</v>
      </c>
      <c r="P181" s="150">
        <f t="shared" si="21"/>
        <v>0</v>
      </c>
      <c r="Q181" s="150">
        <v>0</v>
      </c>
      <c r="R181" s="150">
        <f t="shared" si="22"/>
        <v>0</v>
      </c>
      <c r="S181" s="150">
        <v>0</v>
      </c>
      <c r="T181" s="151">
        <f t="shared" si="23"/>
        <v>0</v>
      </c>
      <c r="AR181" s="152" t="s">
        <v>191</v>
      </c>
      <c r="AT181" s="152" t="s">
        <v>187</v>
      </c>
      <c r="AU181" s="152" t="s">
        <v>83</v>
      </c>
      <c r="AY181" s="13" t="s">
        <v>185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3" t="s">
        <v>83</v>
      </c>
      <c r="BK181" s="153">
        <f t="shared" si="29"/>
        <v>0</v>
      </c>
      <c r="BL181" s="13" t="s">
        <v>191</v>
      </c>
      <c r="BM181" s="152" t="s">
        <v>2547</v>
      </c>
    </row>
    <row r="182" spans="2:65" s="1" customFormat="1" ht="24.25" customHeight="1">
      <c r="B182" s="139"/>
      <c r="C182" s="140" t="s">
        <v>358</v>
      </c>
      <c r="D182" s="140" t="s">
        <v>187</v>
      </c>
      <c r="E182" s="141" t="s">
        <v>2411</v>
      </c>
      <c r="F182" s="142" t="s">
        <v>2412</v>
      </c>
      <c r="G182" s="143" t="s">
        <v>223</v>
      </c>
      <c r="H182" s="144">
        <v>3.0779999999999998</v>
      </c>
      <c r="I182" s="145"/>
      <c r="J182" s="146">
        <f t="shared" si="20"/>
        <v>0</v>
      </c>
      <c r="K182" s="147"/>
      <c r="L182" s="28"/>
      <c r="M182" s="148" t="s">
        <v>1</v>
      </c>
      <c r="N182" s="149" t="s">
        <v>36</v>
      </c>
      <c r="P182" s="150">
        <f t="shared" si="21"/>
        <v>0</v>
      </c>
      <c r="Q182" s="150">
        <v>0</v>
      </c>
      <c r="R182" s="150">
        <f t="shared" si="22"/>
        <v>0</v>
      </c>
      <c r="S182" s="150">
        <v>0</v>
      </c>
      <c r="T182" s="151">
        <f t="shared" si="23"/>
        <v>0</v>
      </c>
      <c r="AR182" s="152" t="s">
        <v>191</v>
      </c>
      <c r="AT182" s="152" t="s">
        <v>187</v>
      </c>
      <c r="AU182" s="152" t="s">
        <v>83</v>
      </c>
      <c r="AY182" s="13" t="s">
        <v>185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3" t="s">
        <v>83</v>
      </c>
      <c r="BK182" s="153">
        <f t="shared" si="29"/>
        <v>0</v>
      </c>
      <c r="BL182" s="13" t="s">
        <v>191</v>
      </c>
      <c r="BM182" s="152" t="s">
        <v>2548</v>
      </c>
    </row>
    <row r="183" spans="2:65" s="1" customFormat="1" ht="24.25" customHeight="1">
      <c r="B183" s="139"/>
      <c r="C183" s="140" t="s">
        <v>362</v>
      </c>
      <c r="D183" s="140" t="s">
        <v>187</v>
      </c>
      <c r="E183" s="141" t="s">
        <v>1662</v>
      </c>
      <c r="F183" s="142" t="s">
        <v>2414</v>
      </c>
      <c r="G183" s="143" t="s">
        <v>223</v>
      </c>
      <c r="H183" s="144">
        <v>2.8079999999999998</v>
      </c>
      <c r="I183" s="145"/>
      <c r="J183" s="146">
        <f t="shared" si="20"/>
        <v>0</v>
      </c>
      <c r="K183" s="147"/>
      <c r="L183" s="28"/>
      <c r="M183" s="148" t="s">
        <v>1</v>
      </c>
      <c r="N183" s="149" t="s">
        <v>36</v>
      </c>
      <c r="P183" s="150">
        <f t="shared" si="21"/>
        <v>0</v>
      </c>
      <c r="Q183" s="150">
        <v>0</v>
      </c>
      <c r="R183" s="150">
        <f t="shared" si="22"/>
        <v>0</v>
      </c>
      <c r="S183" s="150">
        <v>0</v>
      </c>
      <c r="T183" s="151">
        <f t="shared" si="23"/>
        <v>0</v>
      </c>
      <c r="AR183" s="152" t="s">
        <v>191</v>
      </c>
      <c r="AT183" s="152" t="s">
        <v>187</v>
      </c>
      <c r="AU183" s="152" t="s">
        <v>83</v>
      </c>
      <c r="AY183" s="13" t="s">
        <v>185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3" t="s">
        <v>83</v>
      </c>
      <c r="BK183" s="153">
        <f t="shared" si="29"/>
        <v>0</v>
      </c>
      <c r="BL183" s="13" t="s">
        <v>191</v>
      </c>
      <c r="BM183" s="152" t="s">
        <v>2549</v>
      </c>
    </row>
    <row r="184" spans="2:65" s="1" customFormat="1" ht="24.25" customHeight="1">
      <c r="B184" s="139"/>
      <c r="C184" s="140" t="s">
        <v>366</v>
      </c>
      <c r="D184" s="140" t="s">
        <v>187</v>
      </c>
      <c r="E184" s="141" t="s">
        <v>2416</v>
      </c>
      <c r="F184" s="142" t="s">
        <v>2417</v>
      </c>
      <c r="G184" s="143" t="s">
        <v>223</v>
      </c>
      <c r="H184" s="144">
        <v>0.27</v>
      </c>
      <c r="I184" s="145"/>
      <c r="J184" s="146">
        <f t="shared" si="20"/>
        <v>0</v>
      </c>
      <c r="K184" s="147"/>
      <c r="L184" s="28"/>
      <c r="M184" s="148" t="s">
        <v>1</v>
      </c>
      <c r="N184" s="149" t="s">
        <v>36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191</v>
      </c>
      <c r="AT184" s="152" t="s">
        <v>187</v>
      </c>
      <c r="AU184" s="152" t="s">
        <v>83</v>
      </c>
      <c r="AY184" s="13" t="s">
        <v>185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3" t="s">
        <v>83</v>
      </c>
      <c r="BK184" s="153">
        <f t="shared" si="29"/>
        <v>0</v>
      </c>
      <c r="BL184" s="13" t="s">
        <v>191</v>
      </c>
      <c r="BM184" s="152" t="s">
        <v>2550</v>
      </c>
    </row>
    <row r="185" spans="2:65" s="11" customFormat="1" ht="23" customHeight="1">
      <c r="B185" s="127"/>
      <c r="D185" s="128" t="s">
        <v>69</v>
      </c>
      <c r="E185" s="137" t="s">
        <v>548</v>
      </c>
      <c r="F185" s="137" t="s">
        <v>549</v>
      </c>
      <c r="I185" s="130"/>
      <c r="J185" s="138">
        <f>BK185</f>
        <v>0</v>
      </c>
      <c r="L185" s="127"/>
      <c r="M185" s="132"/>
      <c r="P185" s="133">
        <f>P186</f>
        <v>0</v>
      </c>
      <c r="R185" s="133">
        <f>R186</f>
        <v>0</v>
      </c>
      <c r="T185" s="134">
        <f>T186</f>
        <v>0</v>
      </c>
      <c r="AR185" s="128" t="s">
        <v>77</v>
      </c>
      <c r="AT185" s="135" t="s">
        <v>69</v>
      </c>
      <c r="AU185" s="135" t="s">
        <v>77</v>
      </c>
      <c r="AY185" s="128" t="s">
        <v>185</v>
      </c>
      <c r="BK185" s="136">
        <f>BK186</f>
        <v>0</v>
      </c>
    </row>
    <row r="186" spans="2:65" s="1" customFormat="1" ht="24.25" customHeight="1">
      <c r="B186" s="139"/>
      <c r="C186" s="140" t="s">
        <v>370</v>
      </c>
      <c r="D186" s="140" t="s">
        <v>187</v>
      </c>
      <c r="E186" s="141" t="s">
        <v>551</v>
      </c>
      <c r="F186" s="142" t="s">
        <v>552</v>
      </c>
      <c r="G186" s="143" t="s">
        <v>223</v>
      </c>
      <c r="H186" s="144">
        <v>21.207999999999998</v>
      </c>
      <c r="I186" s="145"/>
      <c r="J186" s="146">
        <f>ROUND(I186*H186,2)</f>
        <v>0</v>
      </c>
      <c r="K186" s="147"/>
      <c r="L186" s="28"/>
      <c r="M186" s="148" t="s">
        <v>1</v>
      </c>
      <c r="N186" s="149" t="s">
        <v>36</v>
      </c>
      <c r="P186" s="150">
        <f>O186*H186</f>
        <v>0</v>
      </c>
      <c r="Q186" s="150">
        <v>0</v>
      </c>
      <c r="R186" s="150">
        <f>Q186*H186</f>
        <v>0</v>
      </c>
      <c r="S186" s="150">
        <v>0</v>
      </c>
      <c r="T186" s="151">
        <f>S186*H186</f>
        <v>0</v>
      </c>
      <c r="AR186" s="152" t="s">
        <v>191</v>
      </c>
      <c r="AT186" s="152" t="s">
        <v>187</v>
      </c>
      <c r="AU186" s="152" t="s">
        <v>83</v>
      </c>
      <c r="AY186" s="13" t="s">
        <v>185</v>
      </c>
      <c r="BE186" s="153">
        <f>IF(N186="základná",J186,0)</f>
        <v>0</v>
      </c>
      <c r="BF186" s="153">
        <f>IF(N186="znížená",J186,0)</f>
        <v>0</v>
      </c>
      <c r="BG186" s="153">
        <f>IF(N186="zákl. prenesená",J186,0)</f>
        <v>0</v>
      </c>
      <c r="BH186" s="153">
        <f>IF(N186="zníž. prenesená",J186,0)</f>
        <v>0</v>
      </c>
      <c r="BI186" s="153">
        <f>IF(N186="nulová",J186,0)</f>
        <v>0</v>
      </c>
      <c r="BJ186" s="13" t="s">
        <v>83</v>
      </c>
      <c r="BK186" s="153">
        <f>ROUND(I186*H186,2)</f>
        <v>0</v>
      </c>
      <c r="BL186" s="13" t="s">
        <v>191</v>
      </c>
      <c r="BM186" s="152" t="s">
        <v>2551</v>
      </c>
    </row>
    <row r="187" spans="2:65" s="11" customFormat="1" ht="26" customHeight="1">
      <c r="B187" s="127"/>
      <c r="D187" s="128" t="s">
        <v>69</v>
      </c>
      <c r="E187" s="129" t="s">
        <v>554</v>
      </c>
      <c r="F187" s="129" t="s">
        <v>555</v>
      </c>
      <c r="I187" s="130"/>
      <c r="J187" s="131">
        <f>BK187</f>
        <v>0</v>
      </c>
      <c r="L187" s="127"/>
      <c r="M187" s="132"/>
      <c r="P187" s="133">
        <f>P188+P190+P193+P201+P205+P208</f>
        <v>0</v>
      </c>
      <c r="R187" s="133">
        <f>R188+R190+R193+R201+R205+R208</f>
        <v>0.16158356000000001</v>
      </c>
      <c r="T187" s="134">
        <f>T188+T190+T193+T201+T205+T208</f>
        <v>0.28011360000000002</v>
      </c>
      <c r="AR187" s="128" t="s">
        <v>83</v>
      </c>
      <c r="AT187" s="135" t="s">
        <v>69</v>
      </c>
      <c r="AU187" s="135" t="s">
        <v>70</v>
      </c>
      <c r="AY187" s="128" t="s">
        <v>185</v>
      </c>
      <c r="BK187" s="136">
        <f>BK188+BK190+BK193+BK201+BK205+BK208</f>
        <v>0</v>
      </c>
    </row>
    <row r="188" spans="2:65" s="11" customFormat="1" ht="23" customHeight="1">
      <c r="B188" s="127"/>
      <c r="D188" s="128" t="s">
        <v>69</v>
      </c>
      <c r="E188" s="137" t="s">
        <v>588</v>
      </c>
      <c r="F188" s="137" t="s">
        <v>589</v>
      </c>
      <c r="I188" s="130"/>
      <c r="J188" s="138">
        <f>BK188</f>
        <v>0</v>
      </c>
      <c r="L188" s="127"/>
      <c r="M188" s="132"/>
      <c r="P188" s="133">
        <f>P189</f>
        <v>0</v>
      </c>
      <c r="R188" s="133">
        <f>R189</f>
        <v>0</v>
      </c>
      <c r="T188" s="134">
        <f>T189</f>
        <v>0</v>
      </c>
      <c r="AR188" s="128" t="s">
        <v>83</v>
      </c>
      <c r="AT188" s="135" t="s">
        <v>69</v>
      </c>
      <c r="AU188" s="135" t="s">
        <v>77</v>
      </c>
      <c r="AY188" s="128" t="s">
        <v>185</v>
      </c>
      <c r="BK188" s="136">
        <f>BK189</f>
        <v>0</v>
      </c>
    </row>
    <row r="189" spans="2:65" s="1" customFormat="1" ht="24.25" customHeight="1">
      <c r="B189" s="139"/>
      <c r="C189" s="140" t="s">
        <v>374</v>
      </c>
      <c r="D189" s="140" t="s">
        <v>187</v>
      </c>
      <c r="E189" s="141" t="s">
        <v>591</v>
      </c>
      <c r="F189" s="142" t="s">
        <v>592</v>
      </c>
      <c r="G189" s="143" t="s">
        <v>190</v>
      </c>
      <c r="H189" s="144">
        <v>192.8</v>
      </c>
      <c r="I189" s="145"/>
      <c r="J189" s="146">
        <f>ROUND(I189*H189,2)</f>
        <v>0</v>
      </c>
      <c r="K189" s="147"/>
      <c r="L189" s="28"/>
      <c r="M189" s="148" t="s">
        <v>1</v>
      </c>
      <c r="N189" s="149" t="s">
        <v>36</v>
      </c>
      <c r="P189" s="150">
        <f>O189*H189</f>
        <v>0</v>
      </c>
      <c r="Q189" s="150">
        <v>0</v>
      </c>
      <c r="R189" s="150">
        <f>Q189*H189</f>
        <v>0</v>
      </c>
      <c r="S189" s="150">
        <v>0</v>
      </c>
      <c r="T189" s="151">
        <f>S189*H189</f>
        <v>0</v>
      </c>
      <c r="AR189" s="152" t="s">
        <v>252</v>
      </c>
      <c r="AT189" s="152" t="s">
        <v>187</v>
      </c>
      <c r="AU189" s="152" t="s">
        <v>83</v>
      </c>
      <c r="AY189" s="13" t="s">
        <v>185</v>
      </c>
      <c r="BE189" s="153">
        <f>IF(N189="základná",J189,0)</f>
        <v>0</v>
      </c>
      <c r="BF189" s="153">
        <f>IF(N189="znížená",J189,0)</f>
        <v>0</v>
      </c>
      <c r="BG189" s="153">
        <f>IF(N189="zákl. prenesená",J189,0)</f>
        <v>0</v>
      </c>
      <c r="BH189" s="153">
        <f>IF(N189="zníž. prenesená",J189,0)</f>
        <v>0</v>
      </c>
      <c r="BI189" s="153">
        <f>IF(N189="nulová",J189,0)</f>
        <v>0</v>
      </c>
      <c r="BJ189" s="13" t="s">
        <v>83</v>
      </c>
      <c r="BK189" s="153">
        <f>ROUND(I189*H189,2)</f>
        <v>0</v>
      </c>
      <c r="BL189" s="13" t="s">
        <v>252</v>
      </c>
      <c r="BM189" s="152" t="s">
        <v>2552</v>
      </c>
    </row>
    <row r="190" spans="2:65" s="11" customFormat="1" ht="23" customHeight="1">
      <c r="B190" s="127"/>
      <c r="D190" s="128" t="s">
        <v>69</v>
      </c>
      <c r="E190" s="137" t="s">
        <v>937</v>
      </c>
      <c r="F190" s="137" t="s">
        <v>1682</v>
      </c>
      <c r="I190" s="130"/>
      <c r="J190" s="138">
        <f>BK190</f>
        <v>0</v>
      </c>
      <c r="L190" s="127"/>
      <c r="M190" s="132"/>
      <c r="P190" s="133">
        <f>SUM(P191:P192)</f>
        <v>0</v>
      </c>
      <c r="R190" s="133">
        <f>SUM(R191:R192)</f>
        <v>0.1011285</v>
      </c>
      <c r="T190" s="134">
        <f>SUM(T191:T192)</f>
        <v>0</v>
      </c>
      <c r="AR190" s="128" t="s">
        <v>83</v>
      </c>
      <c r="AT190" s="135" t="s">
        <v>69</v>
      </c>
      <c r="AU190" s="135" t="s">
        <v>77</v>
      </c>
      <c r="AY190" s="128" t="s">
        <v>185</v>
      </c>
      <c r="BK190" s="136">
        <f>SUM(BK191:BK192)</f>
        <v>0</v>
      </c>
    </row>
    <row r="191" spans="2:65" s="1" customFormat="1" ht="24.25" customHeight="1">
      <c r="B191" s="139"/>
      <c r="C191" s="140" t="s">
        <v>379</v>
      </c>
      <c r="D191" s="140" t="s">
        <v>187</v>
      </c>
      <c r="E191" s="141" t="s">
        <v>1683</v>
      </c>
      <c r="F191" s="142" t="s">
        <v>1684</v>
      </c>
      <c r="G191" s="143" t="s">
        <v>190</v>
      </c>
      <c r="H191" s="144">
        <v>110</v>
      </c>
      <c r="I191" s="145"/>
      <c r="J191" s="146">
        <f>ROUND(I191*H191,2)</f>
        <v>0</v>
      </c>
      <c r="K191" s="147"/>
      <c r="L191" s="28"/>
      <c r="M191" s="148" t="s">
        <v>1</v>
      </c>
      <c r="N191" s="149" t="s">
        <v>36</v>
      </c>
      <c r="P191" s="150">
        <f>O191*H191</f>
        <v>0</v>
      </c>
      <c r="Q191" s="150">
        <v>9.1934999999999998E-4</v>
      </c>
      <c r="R191" s="150">
        <f>Q191*H191</f>
        <v>0.1011285</v>
      </c>
      <c r="S191" s="150">
        <v>0</v>
      </c>
      <c r="T191" s="151">
        <f>S191*H191</f>
        <v>0</v>
      </c>
      <c r="AR191" s="152" t="s">
        <v>252</v>
      </c>
      <c r="AT191" s="152" t="s">
        <v>187</v>
      </c>
      <c r="AU191" s="152" t="s">
        <v>83</v>
      </c>
      <c r="AY191" s="13" t="s">
        <v>185</v>
      </c>
      <c r="BE191" s="153">
        <f>IF(N191="základná",J191,0)</f>
        <v>0</v>
      </c>
      <c r="BF191" s="153">
        <f>IF(N191="znížená",J191,0)</f>
        <v>0</v>
      </c>
      <c r="BG191" s="153">
        <f>IF(N191="zákl. prenesená",J191,0)</f>
        <v>0</v>
      </c>
      <c r="BH191" s="153">
        <f>IF(N191="zníž. prenesená",J191,0)</f>
        <v>0</v>
      </c>
      <c r="BI191" s="153">
        <f>IF(N191="nulová",J191,0)</f>
        <v>0</v>
      </c>
      <c r="BJ191" s="13" t="s">
        <v>83</v>
      </c>
      <c r="BK191" s="153">
        <f>ROUND(I191*H191,2)</f>
        <v>0</v>
      </c>
      <c r="BL191" s="13" t="s">
        <v>252</v>
      </c>
      <c r="BM191" s="152" t="s">
        <v>2553</v>
      </c>
    </row>
    <row r="192" spans="2:65" s="1" customFormat="1" ht="33" customHeight="1">
      <c r="B192" s="139"/>
      <c r="C192" s="140" t="s">
        <v>383</v>
      </c>
      <c r="D192" s="140" t="s">
        <v>187</v>
      </c>
      <c r="E192" s="141" t="s">
        <v>1686</v>
      </c>
      <c r="F192" s="142" t="s">
        <v>1687</v>
      </c>
      <c r="G192" s="143" t="s">
        <v>586</v>
      </c>
      <c r="H192" s="165"/>
      <c r="I192" s="145"/>
      <c r="J192" s="146">
        <f>ROUND(I192*H192,2)</f>
        <v>0</v>
      </c>
      <c r="K192" s="147"/>
      <c r="L192" s="28"/>
      <c r="M192" s="148" t="s">
        <v>1</v>
      </c>
      <c r="N192" s="149" t="s">
        <v>36</v>
      </c>
      <c r="P192" s="150">
        <f>O192*H192</f>
        <v>0</v>
      </c>
      <c r="Q192" s="150">
        <v>0</v>
      </c>
      <c r="R192" s="150">
        <f>Q192*H192</f>
        <v>0</v>
      </c>
      <c r="S192" s="150">
        <v>0</v>
      </c>
      <c r="T192" s="151">
        <f>S192*H192</f>
        <v>0</v>
      </c>
      <c r="AR192" s="152" t="s">
        <v>252</v>
      </c>
      <c r="AT192" s="152" t="s">
        <v>187</v>
      </c>
      <c r="AU192" s="152" t="s">
        <v>83</v>
      </c>
      <c r="AY192" s="13" t="s">
        <v>185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3" t="s">
        <v>83</v>
      </c>
      <c r="BK192" s="153">
        <f>ROUND(I192*H192,2)</f>
        <v>0</v>
      </c>
      <c r="BL192" s="13" t="s">
        <v>252</v>
      </c>
      <c r="BM192" s="152" t="s">
        <v>2554</v>
      </c>
    </row>
    <row r="193" spans="2:65" s="11" customFormat="1" ht="23" customHeight="1">
      <c r="B193" s="127"/>
      <c r="D193" s="128" t="s">
        <v>69</v>
      </c>
      <c r="E193" s="137" t="s">
        <v>1689</v>
      </c>
      <c r="F193" s="137" t="s">
        <v>1690</v>
      </c>
      <c r="I193" s="130"/>
      <c r="J193" s="138">
        <f>BK193</f>
        <v>0</v>
      </c>
      <c r="L193" s="127"/>
      <c r="M193" s="132"/>
      <c r="P193" s="133">
        <f>SUM(P194:P200)</f>
        <v>0</v>
      </c>
      <c r="R193" s="133">
        <f>SUM(R194:R200)</f>
        <v>0</v>
      </c>
      <c r="T193" s="134">
        <f>SUM(T194:T200)</f>
        <v>0.26991360000000003</v>
      </c>
      <c r="AR193" s="128" t="s">
        <v>83</v>
      </c>
      <c r="AT193" s="135" t="s">
        <v>69</v>
      </c>
      <c r="AU193" s="135" t="s">
        <v>77</v>
      </c>
      <c r="AY193" s="128" t="s">
        <v>185</v>
      </c>
      <c r="BK193" s="136">
        <f>SUM(BK194:BK200)</f>
        <v>0</v>
      </c>
    </row>
    <row r="194" spans="2:65" s="1" customFormat="1" ht="24.25" customHeight="1">
      <c r="B194" s="139"/>
      <c r="C194" s="140" t="s">
        <v>387</v>
      </c>
      <c r="D194" s="140" t="s">
        <v>187</v>
      </c>
      <c r="E194" s="141" t="s">
        <v>2460</v>
      </c>
      <c r="F194" s="142" t="s">
        <v>2461</v>
      </c>
      <c r="G194" s="143" t="s">
        <v>190</v>
      </c>
      <c r="H194" s="144">
        <v>15.336</v>
      </c>
      <c r="I194" s="145"/>
      <c r="J194" s="146">
        <f t="shared" ref="J194:J200" si="30">ROUND(I194*H194,2)</f>
        <v>0</v>
      </c>
      <c r="K194" s="147"/>
      <c r="L194" s="28"/>
      <c r="M194" s="148" t="s">
        <v>1</v>
      </c>
      <c r="N194" s="149" t="s">
        <v>36</v>
      </c>
      <c r="P194" s="150">
        <f t="shared" ref="P194:P200" si="31">O194*H194</f>
        <v>0</v>
      </c>
      <c r="Q194" s="150">
        <v>0</v>
      </c>
      <c r="R194" s="150">
        <f t="shared" ref="R194:R200" si="32">Q194*H194</f>
        <v>0</v>
      </c>
      <c r="S194" s="150">
        <v>1.7600000000000001E-2</v>
      </c>
      <c r="T194" s="151">
        <f t="shared" ref="T194:T200" si="33">S194*H194</f>
        <v>0.26991360000000003</v>
      </c>
      <c r="AR194" s="152" t="s">
        <v>252</v>
      </c>
      <c r="AT194" s="152" t="s">
        <v>187</v>
      </c>
      <c r="AU194" s="152" t="s">
        <v>83</v>
      </c>
      <c r="AY194" s="13" t="s">
        <v>185</v>
      </c>
      <c r="BE194" s="153">
        <f t="shared" ref="BE194:BE200" si="34">IF(N194="základná",J194,0)</f>
        <v>0</v>
      </c>
      <c r="BF194" s="153">
        <f t="shared" ref="BF194:BF200" si="35">IF(N194="znížená",J194,0)</f>
        <v>0</v>
      </c>
      <c r="BG194" s="153">
        <f t="shared" ref="BG194:BG200" si="36">IF(N194="zákl. prenesená",J194,0)</f>
        <v>0</v>
      </c>
      <c r="BH194" s="153">
        <f t="shared" ref="BH194:BH200" si="37">IF(N194="zníž. prenesená",J194,0)</f>
        <v>0</v>
      </c>
      <c r="BI194" s="153">
        <f t="shared" ref="BI194:BI200" si="38">IF(N194="nulová",J194,0)</f>
        <v>0</v>
      </c>
      <c r="BJ194" s="13" t="s">
        <v>83</v>
      </c>
      <c r="BK194" s="153">
        <f t="shared" ref="BK194:BK200" si="39">ROUND(I194*H194,2)</f>
        <v>0</v>
      </c>
      <c r="BL194" s="13" t="s">
        <v>252</v>
      </c>
      <c r="BM194" s="152" t="s">
        <v>2555</v>
      </c>
    </row>
    <row r="195" spans="2:65" s="1" customFormat="1" ht="16.5" customHeight="1">
      <c r="B195" s="139"/>
      <c r="C195" s="140" t="s">
        <v>391</v>
      </c>
      <c r="D195" s="140" t="s">
        <v>187</v>
      </c>
      <c r="E195" s="141" t="s">
        <v>2463</v>
      </c>
      <c r="F195" s="142" t="s">
        <v>2464</v>
      </c>
      <c r="G195" s="143" t="s">
        <v>190</v>
      </c>
      <c r="H195" s="144">
        <v>15.336</v>
      </c>
      <c r="I195" s="145"/>
      <c r="J195" s="146">
        <f t="shared" si="30"/>
        <v>0</v>
      </c>
      <c r="K195" s="147"/>
      <c r="L195" s="28"/>
      <c r="M195" s="148" t="s">
        <v>1</v>
      </c>
      <c r="N195" s="149" t="s">
        <v>36</v>
      </c>
      <c r="P195" s="150">
        <f t="shared" si="31"/>
        <v>0</v>
      </c>
      <c r="Q195" s="150">
        <v>0</v>
      </c>
      <c r="R195" s="150">
        <f t="shared" si="32"/>
        <v>0</v>
      </c>
      <c r="S195" s="150">
        <v>0</v>
      </c>
      <c r="T195" s="151">
        <f t="shared" si="33"/>
        <v>0</v>
      </c>
      <c r="AR195" s="152" t="s">
        <v>252</v>
      </c>
      <c r="AT195" s="152" t="s">
        <v>187</v>
      </c>
      <c r="AU195" s="152" t="s">
        <v>83</v>
      </c>
      <c r="AY195" s="13" t="s">
        <v>185</v>
      </c>
      <c r="BE195" s="153">
        <f t="shared" si="34"/>
        <v>0</v>
      </c>
      <c r="BF195" s="153">
        <f t="shared" si="35"/>
        <v>0</v>
      </c>
      <c r="BG195" s="153">
        <f t="shared" si="36"/>
        <v>0</v>
      </c>
      <c r="BH195" s="153">
        <f t="shared" si="37"/>
        <v>0</v>
      </c>
      <c r="BI195" s="153">
        <f t="shared" si="38"/>
        <v>0</v>
      </c>
      <c r="BJ195" s="13" t="s">
        <v>83</v>
      </c>
      <c r="BK195" s="153">
        <f t="shared" si="39"/>
        <v>0</v>
      </c>
      <c r="BL195" s="13" t="s">
        <v>252</v>
      </c>
      <c r="BM195" s="152" t="s">
        <v>2556</v>
      </c>
    </row>
    <row r="196" spans="2:65" s="1" customFormat="1" ht="38" customHeight="1">
      <c r="B196" s="139"/>
      <c r="C196" s="154" t="s">
        <v>395</v>
      </c>
      <c r="D196" s="154" t="s">
        <v>220</v>
      </c>
      <c r="E196" s="155" t="s">
        <v>2466</v>
      </c>
      <c r="F196" s="156" t="s">
        <v>2467</v>
      </c>
      <c r="G196" s="157" t="s">
        <v>190</v>
      </c>
      <c r="H196" s="158">
        <v>16.87</v>
      </c>
      <c r="I196" s="159"/>
      <c r="J196" s="160">
        <f t="shared" si="30"/>
        <v>0</v>
      </c>
      <c r="K196" s="161"/>
      <c r="L196" s="162"/>
      <c r="M196" s="163" t="s">
        <v>1</v>
      </c>
      <c r="N196" s="164" t="s">
        <v>36</v>
      </c>
      <c r="P196" s="150">
        <f t="shared" si="31"/>
        <v>0</v>
      </c>
      <c r="Q196" s="150">
        <v>0</v>
      </c>
      <c r="R196" s="150">
        <f t="shared" si="32"/>
        <v>0</v>
      </c>
      <c r="S196" s="150">
        <v>0</v>
      </c>
      <c r="T196" s="151">
        <f t="shared" si="33"/>
        <v>0</v>
      </c>
      <c r="AR196" s="152" t="s">
        <v>318</v>
      </c>
      <c r="AT196" s="152" t="s">
        <v>220</v>
      </c>
      <c r="AU196" s="152" t="s">
        <v>83</v>
      </c>
      <c r="AY196" s="13" t="s">
        <v>185</v>
      </c>
      <c r="BE196" s="153">
        <f t="shared" si="34"/>
        <v>0</v>
      </c>
      <c r="BF196" s="153">
        <f t="shared" si="35"/>
        <v>0</v>
      </c>
      <c r="BG196" s="153">
        <f t="shared" si="36"/>
        <v>0</v>
      </c>
      <c r="BH196" s="153">
        <f t="shared" si="37"/>
        <v>0</v>
      </c>
      <c r="BI196" s="153">
        <f t="shared" si="38"/>
        <v>0</v>
      </c>
      <c r="BJ196" s="13" t="s">
        <v>83</v>
      </c>
      <c r="BK196" s="153">
        <f t="shared" si="39"/>
        <v>0</v>
      </c>
      <c r="BL196" s="13" t="s">
        <v>252</v>
      </c>
      <c r="BM196" s="152" t="s">
        <v>2557</v>
      </c>
    </row>
    <row r="197" spans="2:65" s="1" customFormat="1" ht="24.25" customHeight="1">
      <c r="B197" s="139"/>
      <c r="C197" s="154" t="s">
        <v>399</v>
      </c>
      <c r="D197" s="154" t="s">
        <v>220</v>
      </c>
      <c r="E197" s="155" t="s">
        <v>2469</v>
      </c>
      <c r="F197" s="156" t="s">
        <v>2470</v>
      </c>
      <c r="G197" s="157" t="s">
        <v>255</v>
      </c>
      <c r="H197" s="158">
        <v>216</v>
      </c>
      <c r="I197" s="159"/>
      <c r="J197" s="160">
        <f t="shared" si="30"/>
        <v>0</v>
      </c>
      <c r="K197" s="161"/>
      <c r="L197" s="162"/>
      <c r="M197" s="163" t="s">
        <v>1</v>
      </c>
      <c r="N197" s="164" t="s">
        <v>36</v>
      </c>
      <c r="P197" s="150">
        <f t="shared" si="31"/>
        <v>0</v>
      </c>
      <c r="Q197" s="150">
        <v>0</v>
      </c>
      <c r="R197" s="150">
        <f t="shared" si="32"/>
        <v>0</v>
      </c>
      <c r="S197" s="150">
        <v>0</v>
      </c>
      <c r="T197" s="151">
        <f t="shared" si="33"/>
        <v>0</v>
      </c>
      <c r="AR197" s="152" t="s">
        <v>318</v>
      </c>
      <c r="AT197" s="152" t="s">
        <v>220</v>
      </c>
      <c r="AU197" s="152" t="s">
        <v>83</v>
      </c>
      <c r="AY197" s="13" t="s">
        <v>185</v>
      </c>
      <c r="BE197" s="153">
        <f t="shared" si="34"/>
        <v>0</v>
      </c>
      <c r="BF197" s="153">
        <f t="shared" si="35"/>
        <v>0</v>
      </c>
      <c r="BG197" s="153">
        <f t="shared" si="36"/>
        <v>0</v>
      </c>
      <c r="BH197" s="153">
        <f t="shared" si="37"/>
        <v>0</v>
      </c>
      <c r="BI197" s="153">
        <f t="shared" si="38"/>
        <v>0</v>
      </c>
      <c r="BJ197" s="13" t="s">
        <v>83</v>
      </c>
      <c r="BK197" s="153">
        <f t="shared" si="39"/>
        <v>0</v>
      </c>
      <c r="BL197" s="13" t="s">
        <v>252</v>
      </c>
      <c r="BM197" s="152" t="s">
        <v>2558</v>
      </c>
    </row>
    <row r="198" spans="2:65" s="1" customFormat="1" ht="24.25" customHeight="1">
      <c r="B198" s="139"/>
      <c r="C198" s="154" t="s">
        <v>403</v>
      </c>
      <c r="D198" s="154" t="s">
        <v>220</v>
      </c>
      <c r="E198" s="155" t="s">
        <v>2472</v>
      </c>
      <c r="F198" s="156" t="s">
        <v>2473</v>
      </c>
      <c r="G198" s="157" t="s">
        <v>255</v>
      </c>
      <c r="H198" s="158">
        <v>216</v>
      </c>
      <c r="I198" s="159"/>
      <c r="J198" s="160">
        <f t="shared" si="30"/>
        <v>0</v>
      </c>
      <c r="K198" s="161"/>
      <c r="L198" s="162"/>
      <c r="M198" s="163" t="s">
        <v>1</v>
      </c>
      <c r="N198" s="164" t="s">
        <v>36</v>
      </c>
      <c r="P198" s="150">
        <f t="shared" si="31"/>
        <v>0</v>
      </c>
      <c r="Q198" s="150">
        <v>0</v>
      </c>
      <c r="R198" s="150">
        <f t="shared" si="32"/>
        <v>0</v>
      </c>
      <c r="S198" s="150">
        <v>0</v>
      </c>
      <c r="T198" s="151">
        <f t="shared" si="33"/>
        <v>0</v>
      </c>
      <c r="AR198" s="152" t="s">
        <v>318</v>
      </c>
      <c r="AT198" s="152" t="s">
        <v>220</v>
      </c>
      <c r="AU198" s="152" t="s">
        <v>83</v>
      </c>
      <c r="AY198" s="13" t="s">
        <v>185</v>
      </c>
      <c r="BE198" s="153">
        <f t="shared" si="34"/>
        <v>0</v>
      </c>
      <c r="BF198" s="153">
        <f t="shared" si="35"/>
        <v>0</v>
      </c>
      <c r="BG198" s="153">
        <f t="shared" si="36"/>
        <v>0</v>
      </c>
      <c r="BH198" s="153">
        <f t="shared" si="37"/>
        <v>0</v>
      </c>
      <c r="BI198" s="153">
        <f t="shared" si="38"/>
        <v>0</v>
      </c>
      <c r="BJ198" s="13" t="s">
        <v>83</v>
      </c>
      <c r="BK198" s="153">
        <f t="shared" si="39"/>
        <v>0</v>
      </c>
      <c r="BL198" s="13" t="s">
        <v>252</v>
      </c>
      <c r="BM198" s="152" t="s">
        <v>2559</v>
      </c>
    </row>
    <row r="199" spans="2:65" s="1" customFormat="1" ht="21.75" customHeight="1">
      <c r="B199" s="139"/>
      <c r="C199" s="154" t="s">
        <v>407</v>
      </c>
      <c r="D199" s="154" t="s">
        <v>220</v>
      </c>
      <c r="E199" s="155" t="s">
        <v>2475</v>
      </c>
      <c r="F199" s="156" t="s">
        <v>2476</v>
      </c>
      <c r="G199" s="157" t="s">
        <v>2477</v>
      </c>
      <c r="H199" s="158">
        <v>2.16</v>
      </c>
      <c r="I199" s="159"/>
      <c r="J199" s="160">
        <f t="shared" si="30"/>
        <v>0</v>
      </c>
      <c r="K199" s="161"/>
      <c r="L199" s="162"/>
      <c r="M199" s="163" t="s">
        <v>1</v>
      </c>
      <c r="N199" s="164" t="s">
        <v>36</v>
      </c>
      <c r="P199" s="150">
        <f t="shared" si="31"/>
        <v>0</v>
      </c>
      <c r="Q199" s="150">
        <v>0</v>
      </c>
      <c r="R199" s="150">
        <f t="shared" si="32"/>
        <v>0</v>
      </c>
      <c r="S199" s="150">
        <v>0</v>
      </c>
      <c r="T199" s="151">
        <f t="shared" si="33"/>
        <v>0</v>
      </c>
      <c r="AR199" s="152" t="s">
        <v>318</v>
      </c>
      <c r="AT199" s="152" t="s">
        <v>220</v>
      </c>
      <c r="AU199" s="152" t="s">
        <v>83</v>
      </c>
      <c r="AY199" s="13" t="s">
        <v>185</v>
      </c>
      <c r="BE199" s="153">
        <f t="shared" si="34"/>
        <v>0</v>
      </c>
      <c r="BF199" s="153">
        <f t="shared" si="35"/>
        <v>0</v>
      </c>
      <c r="BG199" s="153">
        <f t="shared" si="36"/>
        <v>0</v>
      </c>
      <c r="BH199" s="153">
        <f t="shared" si="37"/>
        <v>0</v>
      </c>
      <c r="BI199" s="153">
        <f t="shared" si="38"/>
        <v>0</v>
      </c>
      <c r="BJ199" s="13" t="s">
        <v>83</v>
      </c>
      <c r="BK199" s="153">
        <f t="shared" si="39"/>
        <v>0</v>
      </c>
      <c r="BL199" s="13" t="s">
        <v>252</v>
      </c>
      <c r="BM199" s="152" t="s">
        <v>2560</v>
      </c>
    </row>
    <row r="200" spans="2:65" s="1" customFormat="1" ht="24.25" customHeight="1">
      <c r="B200" s="139"/>
      <c r="C200" s="140" t="s">
        <v>411</v>
      </c>
      <c r="D200" s="140" t="s">
        <v>187</v>
      </c>
      <c r="E200" s="141" t="s">
        <v>2156</v>
      </c>
      <c r="F200" s="142" t="s">
        <v>2157</v>
      </c>
      <c r="G200" s="143" t="s">
        <v>586</v>
      </c>
      <c r="H200" s="165"/>
      <c r="I200" s="145"/>
      <c r="J200" s="146">
        <f t="shared" si="30"/>
        <v>0</v>
      </c>
      <c r="K200" s="147"/>
      <c r="L200" s="28"/>
      <c r="M200" s="148" t="s">
        <v>1</v>
      </c>
      <c r="N200" s="149" t="s">
        <v>36</v>
      </c>
      <c r="P200" s="150">
        <f t="shared" si="31"/>
        <v>0</v>
      </c>
      <c r="Q200" s="150">
        <v>0</v>
      </c>
      <c r="R200" s="150">
        <f t="shared" si="32"/>
        <v>0</v>
      </c>
      <c r="S200" s="150">
        <v>0</v>
      </c>
      <c r="T200" s="151">
        <f t="shared" si="33"/>
        <v>0</v>
      </c>
      <c r="AR200" s="152" t="s">
        <v>252</v>
      </c>
      <c r="AT200" s="152" t="s">
        <v>187</v>
      </c>
      <c r="AU200" s="152" t="s">
        <v>83</v>
      </c>
      <c r="AY200" s="13" t="s">
        <v>185</v>
      </c>
      <c r="BE200" s="153">
        <f t="shared" si="34"/>
        <v>0</v>
      </c>
      <c r="BF200" s="153">
        <f t="shared" si="35"/>
        <v>0</v>
      </c>
      <c r="BG200" s="153">
        <f t="shared" si="36"/>
        <v>0</v>
      </c>
      <c r="BH200" s="153">
        <f t="shared" si="37"/>
        <v>0</v>
      </c>
      <c r="BI200" s="153">
        <f t="shared" si="38"/>
        <v>0</v>
      </c>
      <c r="BJ200" s="13" t="s">
        <v>83</v>
      </c>
      <c r="BK200" s="153">
        <f t="shared" si="39"/>
        <v>0</v>
      </c>
      <c r="BL200" s="13" t="s">
        <v>252</v>
      </c>
      <c r="BM200" s="152" t="s">
        <v>2561</v>
      </c>
    </row>
    <row r="201" spans="2:65" s="11" customFormat="1" ht="23" customHeight="1">
      <c r="B201" s="127"/>
      <c r="D201" s="128" t="s">
        <v>69</v>
      </c>
      <c r="E201" s="137" t="s">
        <v>2480</v>
      </c>
      <c r="F201" s="137" t="s">
        <v>2481</v>
      </c>
      <c r="I201" s="130"/>
      <c r="J201" s="138">
        <f>BK201</f>
        <v>0</v>
      </c>
      <c r="L201" s="127"/>
      <c r="M201" s="132"/>
      <c r="P201" s="133">
        <f>SUM(P202:P204)</f>
        <v>0</v>
      </c>
      <c r="R201" s="133">
        <f>SUM(R202:R204)</f>
        <v>1.3739360000000001E-2</v>
      </c>
      <c r="T201" s="134">
        <f>SUM(T202:T204)</f>
        <v>9.1999999999999998E-3</v>
      </c>
      <c r="AR201" s="128" t="s">
        <v>83</v>
      </c>
      <c r="AT201" s="135" t="s">
        <v>69</v>
      </c>
      <c r="AU201" s="135" t="s">
        <v>77</v>
      </c>
      <c r="AY201" s="128" t="s">
        <v>185</v>
      </c>
      <c r="BK201" s="136">
        <f>SUM(BK202:BK204)</f>
        <v>0</v>
      </c>
    </row>
    <row r="202" spans="2:65" s="1" customFormat="1" ht="24.25" customHeight="1">
      <c r="B202" s="139"/>
      <c r="C202" s="140" t="s">
        <v>415</v>
      </c>
      <c r="D202" s="140" t="s">
        <v>187</v>
      </c>
      <c r="E202" s="141" t="s">
        <v>2482</v>
      </c>
      <c r="F202" s="142" t="s">
        <v>2483</v>
      </c>
      <c r="G202" s="143" t="s">
        <v>190</v>
      </c>
      <c r="H202" s="144">
        <v>4</v>
      </c>
      <c r="I202" s="145"/>
      <c r="J202" s="146">
        <f>ROUND(I202*H202,2)</f>
        <v>0</v>
      </c>
      <c r="K202" s="147"/>
      <c r="L202" s="28"/>
      <c r="M202" s="148" t="s">
        <v>1</v>
      </c>
      <c r="N202" s="149" t="s">
        <v>36</v>
      </c>
      <c r="P202" s="150">
        <f>O202*H202</f>
        <v>0</v>
      </c>
      <c r="Q202" s="150">
        <v>3.4348400000000002E-3</v>
      </c>
      <c r="R202" s="150">
        <f>Q202*H202</f>
        <v>1.3739360000000001E-2</v>
      </c>
      <c r="S202" s="150">
        <v>0</v>
      </c>
      <c r="T202" s="151">
        <f>S202*H202</f>
        <v>0</v>
      </c>
      <c r="AR202" s="152" t="s">
        <v>252</v>
      </c>
      <c r="AT202" s="152" t="s">
        <v>187</v>
      </c>
      <c r="AU202" s="152" t="s">
        <v>83</v>
      </c>
      <c r="AY202" s="13" t="s">
        <v>185</v>
      </c>
      <c r="BE202" s="153">
        <f>IF(N202="základná",J202,0)</f>
        <v>0</v>
      </c>
      <c r="BF202" s="153">
        <f>IF(N202="znížená",J202,0)</f>
        <v>0</v>
      </c>
      <c r="BG202" s="153">
        <f>IF(N202="zákl. prenesená",J202,0)</f>
        <v>0</v>
      </c>
      <c r="BH202" s="153">
        <f>IF(N202="zníž. prenesená",J202,0)</f>
        <v>0</v>
      </c>
      <c r="BI202" s="153">
        <f>IF(N202="nulová",J202,0)</f>
        <v>0</v>
      </c>
      <c r="BJ202" s="13" t="s">
        <v>83</v>
      </c>
      <c r="BK202" s="153">
        <f>ROUND(I202*H202,2)</f>
        <v>0</v>
      </c>
      <c r="BL202" s="13" t="s">
        <v>252</v>
      </c>
      <c r="BM202" s="152" t="s">
        <v>2562</v>
      </c>
    </row>
    <row r="203" spans="2:65" s="1" customFormat="1" ht="24.25" customHeight="1">
      <c r="B203" s="139"/>
      <c r="C203" s="140" t="s">
        <v>419</v>
      </c>
      <c r="D203" s="140" t="s">
        <v>187</v>
      </c>
      <c r="E203" s="141" t="s">
        <v>2485</v>
      </c>
      <c r="F203" s="142" t="s">
        <v>2486</v>
      </c>
      <c r="G203" s="143" t="s">
        <v>190</v>
      </c>
      <c r="H203" s="144">
        <v>4</v>
      </c>
      <c r="I203" s="145"/>
      <c r="J203" s="146">
        <f>ROUND(I203*H203,2)</f>
        <v>0</v>
      </c>
      <c r="K203" s="147"/>
      <c r="L203" s="28"/>
      <c r="M203" s="148" t="s">
        <v>1</v>
      </c>
      <c r="N203" s="149" t="s">
        <v>36</v>
      </c>
      <c r="P203" s="150">
        <f>O203*H203</f>
        <v>0</v>
      </c>
      <c r="Q203" s="150">
        <v>0</v>
      </c>
      <c r="R203" s="150">
        <f>Q203*H203</f>
        <v>0</v>
      </c>
      <c r="S203" s="150">
        <v>2.3E-3</v>
      </c>
      <c r="T203" s="151">
        <f>S203*H203</f>
        <v>9.1999999999999998E-3</v>
      </c>
      <c r="AR203" s="152" t="s">
        <v>252</v>
      </c>
      <c r="AT203" s="152" t="s">
        <v>187</v>
      </c>
      <c r="AU203" s="152" t="s">
        <v>83</v>
      </c>
      <c r="AY203" s="13" t="s">
        <v>185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3" t="s">
        <v>83</v>
      </c>
      <c r="BK203" s="153">
        <f>ROUND(I203*H203,2)</f>
        <v>0</v>
      </c>
      <c r="BL203" s="13" t="s">
        <v>252</v>
      </c>
      <c r="BM203" s="152" t="s">
        <v>2563</v>
      </c>
    </row>
    <row r="204" spans="2:65" s="1" customFormat="1" ht="21.75" customHeight="1">
      <c r="B204" s="139"/>
      <c r="C204" s="140" t="s">
        <v>423</v>
      </c>
      <c r="D204" s="140" t="s">
        <v>187</v>
      </c>
      <c r="E204" s="141" t="s">
        <v>2488</v>
      </c>
      <c r="F204" s="142" t="s">
        <v>2489</v>
      </c>
      <c r="G204" s="143" t="s">
        <v>586</v>
      </c>
      <c r="H204" s="165"/>
      <c r="I204" s="145"/>
      <c r="J204" s="146">
        <f>ROUND(I204*H204,2)</f>
        <v>0</v>
      </c>
      <c r="K204" s="147"/>
      <c r="L204" s="28"/>
      <c r="M204" s="148" t="s">
        <v>1</v>
      </c>
      <c r="N204" s="149" t="s">
        <v>36</v>
      </c>
      <c r="P204" s="150">
        <f>O204*H204</f>
        <v>0</v>
      </c>
      <c r="Q204" s="150">
        <v>0</v>
      </c>
      <c r="R204" s="150">
        <f>Q204*H204</f>
        <v>0</v>
      </c>
      <c r="S204" s="150">
        <v>0</v>
      </c>
      <c r="T204" s="151">
        <f>S204*H204</f>
        <v>0</v>
      </c>
      <c r="AR204" s="152" t="s">
        <v>252</v>
      </c>
      <c r="AT204" s="152" t="s">
        <v>187</v>
      </c>
      <c r="AU204" s="152" t="s">
        <v>83</v>
      </c>
      <c r="AY204" s="13" t="s">
        <v>185</v>
      </c>
      <c r="BE204" s="153">
        <f>IF(N204="základná",J204,0)</f>
        <v>0</v>
      </c>
      <c r="BF204" s="153">
        <f>IF(N204="znížená",J204,0)</f>
        <v>0</v>
      </c>
      <c r="BG204" s="153">
        <f>IF(N204="zákl. prenesená",J204,0)</f>
        <v>0</v>
      </c>
      <c r="BH204" s="153">
        <f>IF(N204="zníž. prenesená",J204,0)</f>
        <v>0</v>
      </c>
      <c r="BI204" s="153">
        <f>IF(N204="nulová",J204,0)</f>
        <v>0</v>
      </c>
      <c r="BJ204" s="13" t="s">
        <v>83</v>
      </c>
      <c r="BK204" s="153">
        <f>ROUND(I204*H204,2)</f>
        <v>0</v>
      </c>
      <c r="BL204" s="13" t="s">
        <v>252</v>
      </c>
      <c r="BM204" s="152" t="s">
        <v>2564</v>
      </c>
    </row>
    <row r="205" spans="2:65" s="11" customFormat="1" ht="23" customHeight="1">
      <c r="B205" s="127"/>
      <c r="D205" s="128" t="s">
        <v>69</v>
      </c>
      <c r="E205" s="137" t="s">
        <v>706</v>
      </c>
      <c r="F205" s="137" t="s">
        <v>707</v>
      </c>
      <c r="I205" s="130"/>
      <c r="J205" s="138">
        <f>BK205</f>
        <v>0</v>
      </c>
      <c r="L205" s="127"/>
      <c r="M205" s="132"/>
      <c r="P205" s="133">
        <f>SUM(P206:P207)</f>
        <v>0</v>
      </c>
      <c r="R205" s="133">
        <f>SUM(R206:R207)</f>
        <v>1.6815900000000002E-2</v>
      </c>
      <c r="T205" s="134">
        <f>SUM(T206:T207)</f>
        <v>1E-3</v>
      </c>
      <c r="AR205" s="128" t="s">
        <v>83</v>
      </c>
      <c r="AT205" s="135" t="s">
        <v>69</v>
      </c>
      <c r="AU205" s="135" t="s">
        <v>77</v>
      </c>
      <c r="AY205" s="128" t="s">
        <v>185</v>
      </c>
      <c r="BK205" s="136">
        <f>SUM(BK206:BK207)</f>
        <v>0</v>
      </c>
    </row>
    <row r="206" spans="2:65" s="1" customFormat="1" ht="24.25" customHeight="1">
      <c r="B206" s="139"/>
      <c r="C206" s="140" t="s">
        <v>427</v>
      </c>
      <c r="D206" s="140" t="s">
        <v>187</v>
      </c>
      <c r="E206" s="141" t="s">
        <v>2491</v>
      </c>
      <c r="F206" s="142" t="s">
        <v>2200</v>
      </c>
      <c r="G206" s="143" t="s">
        <v>190</v>
      </c>
      <c r="H206" s="144">
        <v>10.75</v>
      </c>
      <c r="I206" s="145"/>
      <c r="J206" s="146">
        <f>ROUND(I206*H206,2)</f>
        <v>0</v>
      </c>
      <c r="K206" s="147"/>
      <c r="L206" s="28"/>
      <c r="M206" s="148" t="s">
        <v>1</v>
      </c>
      <c r="N206" s="149" t="s">
        <v>36</v>
      </c>
      <c r="P206" s="150">
        <f>O206*H206</f>
        <v>0</v>
      </c>
      <c r="Q206" s="150">
        <v>1.56E-3</v>
      </c>
      <c r="R206" s="150">
        <f>Q206*H206</f>
        <v>1.677E-2</v>
      </c>
      <c r="S206" s="150">
        <v>0</v>
      </c>
      <c r="T206" s="151">
        <f>S206*H206</f>
        <v>0</v>
      </c>
      <c r="AR206" s="152" t="s">
        <v>252</v>
      </c>
      <c r="AT206" s="152" t="s">
        <v>187</v>
      </c>
      <c r="AU206" s="152" t="s">
        <v>83</v>
      </c>
      <c r="AY206" s="13" t="s">
        <v>185</v>
      </c>
      <c r="BE206" s="153">
        <f>IF(N206="základná",J206,0)</f>
        <v>0</v>
      </c>
      <c r="BF206" s="153">
        <f>IF(N206="znížená",J206,0)</f>
        <v>0</v>
      </c>
      <c r="BG206" s="153">
        <f>IF(N206="zákl. prenesená",J206,0)</f>
        <v>0</v>
      </c>
      <c r="BH206" s="153">
        <f>IF(N206="zníž. prenesená",J206,0)</f>
        <v>0</v>
      </c>
      <c r="BI206" s="153">
        <f>IF(N206="nulová",J206,0)</f>
        <v>0</v>
      </c>
      <c r="BJ206" s="13" t="s">
        <v>83</v>
      </c>
      <c r="BK206" s="153">
        <f>ROUND(I206*H206,2)</f>
        <v>0</v>
      </c>
      <c r="BL206" s="13" t="s">
        <v>252</v>
      </c>
      <c r="BM206" s="152" t="s">
        <v>2565</v>
      </c>
    </row>
    <row r="207" spans="2:65" s="1" customFormat="1" ht="24.25" customHeight="1">
      <c r="B207" s="139"/>
      <c r="C207" s="140" t="s">
        <v>432</v>
      </c>
      <c r="D207" s="140" t="s">
        <v>187</v>
      </c>
      <c r="E207" s="141" t="s">
        <v>2493</v>
      </c>
      <c r="F207" s="142" t="s">
        <v>2494</v>
      </c>
      <c r="G207" s="143" t="s">
        <v>816</v>
      </c>
      <c r="H207" s="144">
        <v>1</v>
      </c>
      <c r="I207" s="145"/>
      <c r="J207" s="146">
        <f>ROUND(I207*H207,2)</f>
        <v>0</v>
      </c>
      <c r="K207" s="147"/>
      <c r="L207" s="28"/>
      <c r="M207" s="148" t="s">
        <v>1</v>
      </c>
      <c r="N207" s="149" t="s">
        <v>36</v>
      </c>
      <c r="P207" s="150">
        <f>O207*H207</f>
        <v>0</v>
      </c>
      <c r="Q207" s="150">
        <v>4.5899999999999998E-5</v>
      </c>
      <c r="R207" s="150">
        <f>Q207*H207</f>
        <v>4.5899999999999998E-5</v>
      </c>
      <c r="S207" s="150">
        <v>1E-3</v>
      </c>
      <c r="T207" s="151">
        <f>S207*H207</f>
        <v>1E-3</v>
      </c>
      <c r="AR207" s="152" t="s">
        <v>252</v>
      </c>
      <c r="AT207" s="152" t="s">
        <v>187</v>
      </c>
      <c r="AU207" s="152" t="s">
        <v>83</v>
      </c>
      <c r="AY207" s="13" t="s">
        <v>185</v>
      </c>
      <c r="BE207" s="153">
        <f>IF(N207="základná",J207,0)</f>
        <v>0</v>
      </c>
      <c r="BF207" s="153">
        <f>IF(N207="znížená",J207,0)</f>
        <v>0</v>
      </c>
      <c r="BG207" s="153">
        <f>IF(N207="zákl. prenesená",J207,0)</f>
        <v>0</v>
      </c>
      <c r="BH207" s="153">
        <f>IF(N207="zníž. prenesená",J207,0)</f>
        <v>0</v>
      </c>
      <c r="BI207" s="153">
        <f>IF(N207="nulová",J207,0)</f>
        <v>0</v>
      </c>
      <c r="BJ207" s="13" t="s">
        <v>83</v>
      </c>
      <c r="BK207" s="153">
        <f>ROUND(I207*H207,2)</f>
        <v>0</v>
      </c>
      <c r="BL207" s="13" t="s">
        <v>252</v>
      </c>
      <c r="BM207" s="152" t="s">
        <v>2566</v>
      </c>
    </row>
    <row r="208" spans="2:65" s="11" customFormat="1" ht="23" customHeight="1">
      <c r="B208" s="127"/>
      <c r="D208" s="128" t="s">
        <v>69</v>
      </c>
      <c r="E208" s="137" t="s">
        <v>1002</v>
      </c>
      <c r="F208" s="137" t="s">
        <v>1003</v>
      </c>
      <c r="I208" s="130"/>
      <c r="J208" s="138">
        <f>BK208</f>
        <v>0</v>
      </c>
      <c r="L208" s="127"/>
      <c r="M208" s="132"/>
      <c r="P208" s="133">
        <f>SUM(P209:P213)</f>
        <v>0</v>
      </c>
      <c r="R208" s="133">
        <f>SUM(R209:R213)</f>
        <v>2.9899800000000001E-2</v>
      </c>
      <c r="T208" s="134">
        <f>SUM(T209:T213)</f>
        <v>0</v>
      </c>
      <c r="AR208" s="128" t="s">
        <v>83</v>
      </c>
      <c r="AT208" s="135" t="s">
        <v>69</v>
      </c>
      <c r="AU208" s="135" t="s">
        <v>77</v>
      </c>
      <c r="AY208" s="128" t="s">
        <v>185</v>
      </c>
      <c r="BK208" s="136">
        <f>SUM(BK209:BK213)</f>
        <v>0</v>
      </c>
    </row>
    <row r="209" spans="2:65" s="1" customFormat="1" ht="21.75" customHeight="1">
      <c r="B209" s="139"/>
      <c r="C209" s="140" t="s">
        <v>436</v>
      </c>
      <c r="D209" s="140" t="s">
        <v>187</v>
      </c>
      <c r="E209" s="141" t="s">
        <v>2443</v>
      </c>
      <c r="F209" s="142" t="s">
        <v>2444</v>
      </c>
      <c r="G209" s="143" t="s">
        <v>190</v>
      </c>
      <c r="H209" s="144">
        <v>158.19999999999999</v>
      </c>
      <c r="I209" s="145"/>
      <c r="J209" s="146">
        <f>ROUND(I209*H209,2)</f>
        <v>0</v>
      </c>
      <c r="K209" s="147"/>
      <c r="L209" s="28"/>
      <c r="M209" s="148" t="s">
        <v>1</v>
      </c>
      <c r="N209" s="149" t="s">
        <v>36</v>
      </c>
      <c r="P209" s="150">
        <f>O209*H209</f>
        <v>0</v>
      </c>
      <c r="Q209" s="150">
        <v>0</v>
      </c>
      <c r="R209" s="150">
        <f>Q209*H209</f>
        <v>0</v>
      </c>
      <c r="S209" s="150">
        <v>0</v>
      </c>
      <c r="T209" s="151">
        <f>S209*H209</f>
        <v>0</v>
      </c>
      <c r="AR209" s="152" t="s">
        <v>191</v>
      </c>
      <c r="AT209" s="152" t="s">
        <v>187</v>
      </c>
      <c r="AU209" s="152" t="s">
        <v>83</v>
      </c>
      <c r="AY209" s="13" t="s">
        <v>185</v>
      </c>
      <c r="BE209" s="153">
        <f>IF(N209="základná",J209,0)</f>
        <v>0</v>
      </c>
      <c r="BF209" s="153">
        <f>IF(N209="znížená",J209,0)</f>
        <v>0</v>
      </c>
      <c r="BG209" s="153">
        <f>IF(N209="zákl. prenesená",J209,0)</f>
        <v>0</v>
      </c>
      <c r="BH209" s="153">
        <f>IF(N209="zníž. prenesená",J209,0)</f>
        <v>0</v>
      </c>
      <c r="BI209" s="153">
        <f>IF(N209="nulová",J209,0)</f>
        <v>0</v>
      </c>
      <c r="BJ209" s="13" t="s">
        <v>83</v>
      </c>
      <c r="BK209" s="153">
        <f>ROUND(I209*H209,2)</f>
        <v>0</v>
      </c>
      <c r="BL209" s="13" t="s">
        <v>191</v>
      </c>
      <c r="BM209" s="152" t="s">
        <v>2567</v>
      </c>
    </row>
    <row r="210" spans="2:65" s="1" customFormat="1" ht="33" customHeight="1">
      <c r="B210" s="139"/>
      <c r="C210" s="140" t="s">
        <v>440</v>
      </c>
      <c r="D210" s="140" t="s">
        <v>187</v>
      </c>
      <c r="E210" s="141" t="s">
        <v>2432</v>
      </c>
      <c r="F210" s="142" t="s">
        <v>2433</v>
      </c>
      <c r="G210" s="143" t="s">
        <v>190</v>
      </c>
      <c r="H210" s="144">
        <v>158.19999999999999</v>
      </c>
      <c r="I210" s="145"/>
      <c r="J210" s="146">
        <f>ROUND(I210*H210,2)</f>
        <v>0</v>
      </c>
      <c r="K210" s="147"/>
      <c r="L210" s="28"/>
      <c r="M210" s="148" t="s">
        <v>1</v>
      </c>
      <c r="N210" s="149" t="s">
        <v>36</v>
      </c>
      <c r="P210" s="150">
        <f>O210*H210</f>
        <v>0</v>
      </c>
      <c r="Q210" s="150">
        <v>0</v>
      </c>
      <c r="R210" s="150">
        <f>Q210*H210</f>
        <v>0</v>
      </c>
      <c r="S210" s="150">
        <v>0</v>
      </c>
      <c r="T210" s="151">
        <f>S210*H210</f>
        <v>0</v>
      </c>
      <c r="AR210" s="152" t="s">
        <v>252</v>
      </c>
      <c r="AT210" s="152" t="s">
        <v>187</v>
      </c>
      <c r="AU210" s="152" t="s">
        <v>83</v>
      </c>
      <c r="AY210" s="13" t="s">
        <v>185</v>
      </c>
      <c r="BE210" s="153">
        <f>IF(N210="základná",J210,0)</f>
        <v>0</v>
      </c>
      <c r="BF210" s="153">
        <f>IF(N210="znížená",J210,0)</f>
        <v>0</v>
      </c>
      <c r="BG210" s="153">
        <f>IF(N210="zákl. prenesená",J210,0)</f>
        <v>0</v>
      </c>
      <c r="BH210" s="153">
        <f>IF(N210="zníž. prenesená",J210,0)</f>
        <v>0</v>
      </c>
      <c r="BI210" s="153">
        <f>IF(N210="nulová",J210,0)</f>
        <v>0</v>
      </c>
      <c r="BJ210" s="13" t="s">
        <v>83</v>
      </c>
      <c r="BK210" s="153">
        <f>ROUND(I210*H210,2)</f>
        <v>0</v>
      </c>
      <c r="BL210" s="13" t="s">
        <v>252</v>
      </c>
      <c r="BM210" s="152" t="s">
        <v>2568</v>
      </c>
    </row>
    <row r="211" spans="2:65" s="1" customFormat="1" ht="24.25" customHeight="1">
      <c r="B211" s="139"/>
      <c r="C211" s="140" t="s">
        <v>444</v>
      </c>
      <c r="D211" s="140" t="s">
        <v>187</v>
      </c>
      <c r="E211" s="141" t="s">
        <v>2438</v>
      </c>
      <c r="F211" s="142" t="s">
        <v>2439</v>
      </c>
      <c r="G211" s="143" t="s">
        <v>190</v>
      </c>
      <c r="H211" s="144">
        <v>158.19999999999999</v>
      </c>
      <c r="I211" s="145"/>
      <c r="J211" s="146">
        <f>ROUND(I211*H211,2)</f>
        <v>0</v>
      </c>
      <c r="K211" s="147"/>
      <c r="L211" s="28"/>
      <c r="M211" s="148" t="s">
        <v>1</v>
      </c>
      <c r="N211" s="149" t="s">
        <v>36</v>
      </c>
      <c r="P211" s="150">
        <f>O211*H211</f>
        <v>0</v>
      </c>
      <c r="Q211" s="150">
        <v>1.8900000000000001E-4</v>
      </c>
      <c r="R211" s="150">
        <f>Q211*H211</f>
        <v>2.9899800000000001E-2</v>
      </c>
      <c r="S211" s="150">
        <v>0</v>
      </c>
      <c r="T211" s="151">
        <f>S211*H211</f>
        <v>0</v>
      </c>
      <c r="AR211" s="152" t="s">
        <v>252</v>
      </c>
      <c r="AT211" s="152" t="s">
        <v>187</v>
      </c>
      <c r="AU211" s="152" t="s">
        <v>83</v>
      </c>
      <c r="AY211" s="13" t="s">
        <v>185</v>
      </c>
      <c r="BE211" s="153">
        <f>IF(N211="základná",J211,0)</f>
        <v>0</v>
      </c>
      <c r="BF211" s="153">
        <f>IF(N211="znížená",J211,0)</f>
        <v>0</v>
      </c>
      <c r="BG211" s="153">
        <f>IF(N211="zákl. prenesená",J211,0)</f>
        <v>0</v>
      </c>
      <c r="BH211" s="153">
        <f>IF(N211="zníž. prenesená",J211,0)</f>
        <v>0</v>
      </c>
      <c r="BI211" s="153">
        <f>IF(N211="nulová",J211,0)</f>
        <v>0</v>
      </c>
      <c r="BJ211" s="13" t="s">
        <v>83</v>
      </c>
      <c r="BK211" s="153">
        <f>ROUND(I211*H211,2)</f>
        <v>0</v>
      </c>
      <c r="BL211" s="13" t="s">
        <v>252</v>
      </c>
      <c r="BM211" s="152" t="s">
        <v>2569</v>
      </c>
    </row>
    <row r="212" spans="2:65" s="1" customFormat="1" ht="24.25" customHeight="1">
      <c r="B212" s="139"/>
      <c r="C212" s="140" t="s">
        <v>448</v>
      </c>
      <c r="D212" s="140" t="s">
        <v>187</v>
      </c>
      <c r="E212" s="141" t="s">
        <v>2435</v>
      </c>
      <c r="F212" s="142" t="s">
        <v>2436</v>
      </c>
      <c r="G212" s="143" t="s">
        <v>190</v>
      </c>
      <c r="H212" s="144">
        <v>158.19999999999999</v>
      </c>
      <c r="I212" s="145"/>
      <c r="J212" s="146">
        <f>ROUND(I212*H212,2)</f>
        <v>0</v>
      </c>
      <c r="K212" s="147"/>
      <c r="L212" s="28"/>
      <c r="M212" s="148" t="s">
        <v>1</v>
      </c>
      <c r="N212" s="149" t="s">
        <v>36</v>
      </c>
      <c r="P212" s="150">
        <f>O212*H212</f>
        <v>0</v>
      </c>
      <c r="Q212" s="150">
        <v>0</v>
      </c>
      <c r="R212" s="150">
        <f>Q212*H212</f>
        <v>0</v>
      </c>
      <c r="S212" s="150">
        <v>0</v>
      </c>
      <c r="T212" s="151">
        <f>S212*H212</f>
        <v>0</v>
      </c>
      <c r="AR212" s="152" t="s">
        <v>252</v>
      </c>
      <c r="AT212" s="152" t="s">
        <v>187</v>
      </c>
      <c r="AU212" s="152" t="s">
        <v>83</v>
      </c>
      <c r="AY212" s="13" t="s">
        <v>185</v>
      </c>
      <c r="BE212" s="153">
        <f>IF(N212="základná",J212,0)</f>
        <v>0</v>
      </c>
      <c r="BF212" s="153">
        <f>IF(N212="znížená",J212,0)</f>
        <v>0</v>
      </c>
      <c r="BG212" s="153">
        <f>IF(N212="zákl. prenesená",J212,0)</f>
        <v>0</v>
      </c>
      <c r="BH212" s="153">
        <f>IF(N212="zníž. prenesená",J212,0)</f>
        <v>0</v>
      </c>
      <c r="BI212" s="153">
        <f>IF(N212="nulová",J212,0)</f>
        <v>0</v>
      </c>
      <c r="BJ212" s="13" t="s">
        <v>83</v>
      </c>
      <c r="BK212" s="153">
        <f>ROUND(I212*H212,2)</f>
        <v>0</v>
      </c>
      <c r="BL212" s="13" t="s">
        <v>252</v>
      </c>
      <c r="BM212" s="152" t="s">
        <v>2570</v>
      </c>
    </row>
    <row r="213" spans="2:65" s="1" customFormat="1" ht="24.25" customHeight="1">
      <c r="B213" s="139"/>
      <c r="C213" s="140" t="s">
        <v>452</v>
      </c>
      <c r="D213" s="140" t="s">
        <v>187</v>
      </c>
      <c r="E213" s="141" t="s">
        <v>1780</v>
      </c>
      <c r="F213" s="142" t="s">
        <v>2441</v>
      </c>
      <c r="G213" s="143" t="s">
        <v>190</v>
      </c>
      <c r="H213" s="144">
        <v>36.503999999999998</v>
      </c>
      <c r="I213" s="145"/>
      <c r="J213" s="146">
        <f>ROUND(I213*H213,2)</f>
        <v>0</v>
      </c>
      <c r="K213" s="147"/>
      <c r="L213" s="28"/>
      <c r="M213" s="148" t="s">
        <v>1</v>
      </c>
      <c r="N213" s="149" t="s">
        <v>36</v>
      </c>
      <c r="P213" s="150">
        <f>O213*H213</f>
        <v>0</v>
      </c>
      <c r="Q213" s="150">
        <v>0</v>
      </c>
      <c r="R213" s="150">
        <f>Q213*H213</f>
        <v>0</v>
      </c>
      <c r="S213" s="150">
        <v>0</v>
      </c>
      <c r="T213" s="151">
        <f>S213*H213</f>
        <v>0</v>
      </c>
      <c r="AR213" s="152" t="s">
        <v>252</v>
      </c>
      <c r="AT213" s="152" t="s">
        <v>187</v>
      </c>
      <c r="AU213" s="152" t="s">
        <v>83</v>
      </c>
      <c r="AY213" s="13" t="s">
        <v>185</v>
      </c>
      <c r="BE213" s="153">
        <f>IF(N213="základná",J213,0)</f>
        <v>0</v>
      </c>
      <c r="BF213" s="153">
        <f>IF(N213="znížená",J213,0)</f>
        <v>0</v>
      </c>
      <c r="BG213" s="153">
        <f>IF(N213="zákl. prenesená",J213,0)</f>
        <v>0</v>
      </c>
      <c r="BH213" s="153">
        <f>IF(N213="zníž. prenesená",J213,0)</f>
        <v>0</v>
      </c>
      <c r="BI213" s="153">
        <f>IF(N213="nulová",J213,0)</f>
        <v>0</v>
      </c>
      <c r="BJ213" s="13" t="s">
        <v>83</v>
      </c>
      <c r="BK213" s="153">
        <f>ROUND(I213*H213,2)</f>
        <v>0</v>
      </c>
      <c r="BL213" s="13" t="s">
        <v>252</v>
      </c>
      <c r="BM213" s="152" t="s">
        <v>2571</v>
      </c>
    </row>
    <row r="214" spans="2:65" s="11" customFormat="1" ht="26" customHeight="1">
      <c r="B214" s="127"/>
      <c r="D214" s="128" t="s">
        <v>69</v>
      </c>
      <c r="E214" s="129" t="s">
        <v>2496</v>
      </c>
      <c r="F214" s="129" t="s">
        <v>2497</v>
      </c>
      <c r="I214" s="130"/>
      <c r="J214" s="131">
        <f>BK214</f>
        <v>0</v>
      </c>
      <c r="L214" s="127"/>
      <c r="M214" s="132"/>
      <c r="P214" s="133">
        <f>SUM(P215:P216)</f>
        <v>0</v>
      </c>
      <c r="R214" s="133">
        <f>SUM(R215:R216)</f>
        <v>0</v>
      </c>
      <c r="T214" s="134">
        <f>SUM(T215:T216)</f>
        <v>0</v>
      </c>
      <c r="AR214" s="128" t="s">
        <v>191</v>
      </c>
      <c r="AT214" s="135" t="s">
        <v>69</v>
      </c>
      <c r="AU214" s="135" t="s">
        <v>70</v>
      </c>
      <c r="AY214" s="128" t="s">
        <v>185</v>
      </c>
      <c r="BK214" s="136">
        <f>SUM(BK215:BK216)</f>
        <v>0</v>
      </c>
    </row>
    <row r="215" spans="2:65" s="1" customFormat="1" ht="38" customHeight="1">
      <c r="B215" s="139"/>
      <c r="C215" s="140" t="s">
        <v>456</v>
      </c>
      <c r="D215" s="140" t="s">
        <v>187</v>
      </c>
      <c r="E215" s="141" t="s">
        <v>2498</v>
      </c>
      <c r="F215" s="142" t="s">
        <v>2499</v>
      </c>
      <c r="G215" s="143" t="s">
        <v>1085</v>
      </c>
      <c r="H215" s="144">
        <v>50</v>
      </c>
      <c r="I215" s="145"/>
      <c r="J215" s="146">
        <f>ROUND(I215*H215,2)</f>
        <v>0</v>
      </c>
      <c r="K215" s="147"/>
      <c r="L215" s="28"/>
      <c r="M215" s="148" t="s">
        <v>1</v>
      </c>
      <c r="N215" s="149" t="s">
        <v>36</v>
      </c>
      <c r="P215" s="150">
        <f>O215*H215</f>
        <v>0</v>
      </c>
      <c r="Q215" s="150">
        <v>0</v>
      </c>
      <c r="R215" s="150">
        <f>Q215*H215</f>
        <v>0</v>
      </c>
      <c r="S215" s="150">
        <v>0</v>
      </c>
      <c r="T215" s="151">
        <f>S215*H215</f>
        <v>0</v>
      </c>
      <c r="AR215" s="152" t="s">
        <v>1108</v>
      </c>
      <c r="AT215" s="152" t="s">
        <v>187</v>
      </c>
      <c r="AU215" s="152" t="s">
        <v>77</v>
      </c>
      <c r="AY215" s="13" t="s">
        <v>185</v>
      </c>
      <c r="BE215" s="153">
        <f>IF(N215="základná",J215,0)</f>
        <v>0</v>
      </c>
      <c r="BF215" s="153">
        <f>IF(N215="znížená",J215,0)</f>
        <v>0</v>
      </c>
      <c r="BG215" s="153">
        <f>IF(N215="zákl. prenesená",J215,0)</f>
        <v>0</v>
      </c>
      <c r="BH215" s="153">
        <f>IF(N215="zníž. prenesená",J215,0)</f>
        <v>0</v>
      </c>
      <c r="BI215" s="153">
        <f>IF(N215="nulová",J215,0)</f>
        <v>0</v>
      </c>
      <c r="BJ215" s="13" t="s">
        <v>83</v>
      </c>
      <c r="BK215" s="153">
        <f>ROUND(I215*H215,2)</f>
        <v>0</v>
      </c>
      <c r="BL215" s="13" t="s">
        <v>1108</v>
      </c>
      <c r="BM215" s="152" t="s">
        <v>2572</v>
      </c>
    </row>
    <row r="216" spans="2:65" s="1" customFormat="1" ht="16.5" customHeight="1">
      <c r="B216" s="139"/>
      <c r="C216" s="154" t="s">
        <v>460</v>
      </c>
      <c r="D216" s="154" t="s">
        <v>220</v>
      </c>
      <c r="E216" s="155" t="s">
        <v>2501</v>
      </c>
      <c r="F216" s="156" t="s">
        <v>2502</v>
      </c>
      <c r="G216" s="157" t="s">
        <v>1553</v>
      </c>
      <c r="H216" s="158">
        <v>1</v>
      </c>
      <c r="I216" s="159"/>
      <c r="J216" s="160">
        <f>ROUND(I216*H216,2)</f>
        <v>0</v>
      </c>
      <c r="K216" s="161"/>
      <c r="L216" s="162"/>
      <c r="M216" s="163" t="s">
        <v>1</v>
      </c>
      <c r="N216" s="164" t="s">
        <v>36</v>
      </c>
      <c r="P216" s="150">
        <f>O216*H216</f>
        <v>0</v>
      </c>
      <c r="Q216" s="150">
        <v>0</v>
      </c>
      <c r="R216" s="150">
        <f>Q216*H216</f>
        <v>0</v>
      </c>
      <c r="S216" s="150">
        <v>0</v>
      </c>
      <c r="T216" s="151">
        <f>S216*H216</f>
        <v>0</v>
      </c>
      <c r="AR216" s="152" t="s">
        <v>1108</v>
      </c>
      <c r="AT216" s="152" t="s">
        <v>220</v>
      </c>
      <c r="AU216" s="152" t="s">
        <v>77</v>
      </c>
      <c r="AY216" s="13" t="s">
        <v>185</v>
      </c>
      <c r="BE216" s="153">
        <f>IF(N216="základná",J216,0)</f>
        <v>0</v>
      </c>
      <c r="BF216" s="153">
        <f>IF(N216="znížená",J216,0)</f>
        <v>0</v>
      </c>
      <c r="BG216" s="153">
        <f>IF(N216="zákl. prenesená",J216,0)</f>
        <v>0</v>
      </c>
      <c r="BH216" s="153">
        <f>IF(N216="zníž. prenesená",J216,0)</f>
        <v>0</v>
      </c>
      <c r="BI216" s="153">
        <f>IF(N216="nulová",J216,0)</f>
        <v>0</v>
      </c>
      <c r="BJ216" s="13" t="s">
        <v>83</v>
      </c>
      <c r="BK216" s="153">
        <f>ROUND(I216*H216,2)</f>
        <v>0</v>
      </c>
      <c r="BL216" s="13" t="s">
        <v>1108</v>
      </c>
      <c r="BM216" s="152" t="s">
        <v>2573</v>
      </c>
    </row>
    <row r="217" spans="2:65" s="11" customFormat="1" ht="26" customHeight="1">
      <c r="B217" s="127"/>
      <c r="D217" s="128" t="s">
        <v>69</v>
      </c>
      <c r="E217" s="129" t="s">
        <v>818</v>
      </c>
      <c r="F217" s="129" t="s">
        <v>819</v>
      </c>
      <c r="I217" s="130"/>
      <c r="J217" s="131">
        <f>BK217</f>
        <v>0</v>
      </c>
      <c r="L217" s="127"/>
      <c r="M217" s="132"/>
      <c r="P217" s="133">
        <f>SUM(P218:P219)</f>
        <v>0</v>
      </c>
      <c r="R217" s="133">
        <f>SUM(R218:R219)</f>
        <v>0</v>
      </c>
      <c r="T217" s="134">
        <f>SUM(T218:T219)</f>
        <v>0</v>
      </c>
      <c r="AR217" s="128" t="s">
        <v>203</v>
      </c>
      <c r="AT217" s="135" t="s">
        <v>69</v>
      </c>
      <c r="AU217" s="135" t="s">
        <v>70</v>
      </c>
      <c r="AY217" s="128" t="s">
        <v>185</v>
      </c>
      <c r="BK217" s="136">
        <f>SUM(BK218:BK219)</f>
        <v>0</v>
      </c>
    </row>
    <row r="218" spans="2:65" s="1" customFormat="1" ht="44.25" customHeight="1">
      <c r="B218" s="139"/>
      <c r="C218" s="140" t="s">
        <v>464</v>
      </c>
      <c r="D218" s="140" t="s">
        <v>187</v>
      </c>
      <c r="E218" s="141" t="s">
        <v>821</v>
      </c>
      <c r="F218" s="142" t="s">
        <v>822</v>
      </c>
      <c r="G218" s="143" t="s">
        <v>823</v>
      </c>
      <c r="H218" s="144">
        <v>1</v>
      </c>
      <c r="I218" s="145"/>
      <c r="J218" s="146">
        <f>ROUND(I218*H218,2)</f>
        <v>0</v>
      </c>
      <c r="K218" s="147"/>
      <c r="L218" s="28"/>
      <c r="M218" s="148" t="s">
        <v>1</v>
      </c>
      <c r="N218" s="149" t="s">
        <v>36</v>
      </c>
      <c r="P218" s="150">
        <f>O218*H218</f>
        <v>0</v>
      </c>
      <c r="Q218" s="150">
        <v>0</v>
      </c>
      <c r="R218" s="150">
        <f>Q218*H218</f>
        <v>0</v>
      </c>
      <c r="S218" s="150">
        <v>0</v>
      </c>
      <c r="T218" s="151">
        <f>S218*H218</f>
        <v>0</v>
      </c>
      <c r="AR218" s="152" t="s">
        <v>824</v>
      </c>
      <c r="AT218" s="152" t="s">
        <v>187</v>
      </c>
      <c r="AU218" s="152" t="s">
        <v>77</v>
      </c>
      <c r="AY218" s="13" t="s">
        <v>185</v>
      </c>
      <c r="BE218" s="153">
        <f>IF(N218="základná",J218,0)</f>
        <v>0</v>
      </c>
      <c r="BF218" s="153">
        <f>IF(N218="znížená",J218,0)</f>
        <v>0</v>
      </c>
      <c r="BG218" s="153">
        <f>IF(N218="zákl. prenesená",J218,0)</f>
        <v>0</v>
      </c>
      <c r="BH218" s="153">
        <f>IF(N218="zníž. prenesená",J218,0)</f>
        <v>0</v>
      </c>
      <c r="BI218" s="153">
        <f>IF(N218="nulová",J218,0)</f>
        <v>0</v>
      </c>
      <c r="BJ218" s="13" t="s">
        <v>83</v>
      </c>
      <c r="BK218" s="153">
        <f>ROUND(I218*H218,2)</f>
        <v>0</v>
      </c>
      <c r="BL218" s="13" t="s">
        <v>824</v>
      </c>
      <c r="BM218" s="152" t="s">
        <v>2574</v>
      </c>
    </row>
    <row r="219" spans="2:65" s="1" customFormat="1" ht="16.5" customHeight="1">
      <c r="B219" s="139"/>
      <c r="C219" s="140" t="s">
        <v>468</v>
      </c>
      <c r="D219" s="140" t="s">
        <v>187</v>
      </c>
      <c r="E219" s="141" t="s">
        <v>827</v>
      </c>
      <c r="F219" s="142" t="s">
        <v>828</v>
      </c>
      <c r="G219" s="143" t="s">
        <v>823</v>
      </c>
      <c r="H219" s="144">
        <v>1</v>
      </c>
      <c r="I219" s="145"/>
      <c r="J219" s="146">
        <f>ROUND(I219*H219,2)</f>
        <v>0</v>
      </c>
      <c r="K219" s="147"/>
      <c r="L219" s="28"/>
      <c r="M219" s="166" t="s">
        <v>1</v>
      </c>
      <c r="N219" s="167" t="s">
        <v>36</v>
      </c>
      <c r="O219" s="168"/>
      <c r="P219" s="169">
        <f>O219*H219</f>
        <v>0</v>
      </c>
      <c r="Q219" s="169">
        <v>0</v>
      </c>
      <c r="R219" s="169">
        <f>Q219*H219</f>
        <v>0</v>
      </c>
      <c r="S219" s="169">
        <v>0</v>
      </c>
      <c r="T219" s="170">
        <f>S219*H219</f>
        <v>0</v>
      </c>
      <c r="AR219" s="152" t="s">
        <v>191</v>
      </c>
      <c r="AT219" s="152" t="s">
        <v>187</v>
      </c>
      <c r="AU219" s="152" t="s">
        <v>77</v>
      </c>
      <c r="AY219" s="13" t="s">
        <v>185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3" t="s">
        <v>83</v>
      </c>
      <c r="BK219" s="153">
        <f>ROUND(I219*H219,2)</f>
        <v>0</v>
      </c>
      <c r="BL219" s="13" t="s">
        <v>191</v>
      </c>
      <c r="BM219" s="152" t="s">
        <v>2575</v>
      </c>
    </row>
    <row r="220" spans="2:65" s="1" customFormat="1" ht="7" customHeight="1">
      <c r="B220" s="43"/>
      <c r="C220" s="44"/>
      <c r="D220" s="44"/>
      <c r="E220" s="44"/>
      <c r="F220" s="44"/>
      <c r="G220" s="44"/>
      <c r="H220" s="44"/>
      <c r="I220" s="44"/>
      <c r="J220" s="44"/>
      <c r="K220" s="44"/>
      <c r="L220" s="28"/>
    </row>
  </sheetData>
  <autoFilter ref="C134:K219" xr:uid="{00000000-0009-0000-0000-00000F000000}"/>
  <mergeCells count="12">
    <mergeCell ref="E127:H127"/>
    <mergeCell ref="L2:V2"/>
    <mergeCell ref="E85:H85"/>
    <mergeCell ref="E87:H87"/>
    <mergeCell ref="E89:H89"/>
    <mergeCell ref="E123:H123"/>
    <mergeCell ref="E125:H12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269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130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2576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ROUND(J141,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ROUND((SUM(BE141:BE268)),  2)</f>
        <v>0</v>
      </c>
      <c r="G35" s="96"/>
      <c r="H35" s="96"/>
      <c r="I35" s="97">
        <v>0.23</v>
      </c>
      <c r="J35" s="95">
        <f>ROUND(((SUM(BE141:BE268))*I35),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ROUND((SUM(BF141:BF268)),  2)</f>
        <v>0</v>
      </c>
      <c r="I36" s="98">
        <v>0.23</v>
      </c>
      <c r="J36" s="85">
        <f>ROUND(((SUM(BF141:BF268))*I36),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ROUND((SUM(BG141:BG268)),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ROUND((SUM(BH141:BH268)),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ROUND((SUM(BI141:BI268)),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11 - Sklad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J141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J142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J143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J158</f>
        <v>0</v>
      </c>
      <c r="L101" s="114"/>
    </row>
    <row r="102" spans="2:47" s="9" customFormat="1" ht="20" customHeight="1">
      <c r="B102" s="114"/>
      <c r="D102" s="115" t="s">
        <v>149</v>
      </c>
      <c r="E102" s="116"/>
      <c r="F102" s="116"/>
      <c r="G102" s="116"/>
      <c r="H102" s="116"/>
      <c r="I102" s="116"/>
      <c r="J102" s="117">
        <f>J175</f>
        <v>0</v>
      </c>
      <c r="L102" s="114"/>
    </row>
    <row r="103" spans="2:47" s="9" customFormat="1" ht="20" customHeight="1">
      <c r="B103" s="114"/>
      <c r="D103" s="115" t="s">
        <v>1025</v>
      </c>
      <c r="E103" s="116"/>
      <c r="F103" s="116"/>
      <c r="G103" s="116"/>
      <c r="H103" s="116"/>
      <c r="I103" s="116"/>
      <c r="J103" s="117">
        <f>J178</f>
        <v>0</v>
      </c>
      <c r="L103" s="114"/>
    </row>
    <row r="104" spans="2:47" s="9" customFormat="1" ht="20" customHeight="1">
      <c r="B104" s="114"/>
      <c r="D104" s="115" t="s">
        <v>151</v>
      </c>
      <c r="E104" s="116"/>
      <c r="F104" s="116"/>
      <c r="G104" s="116"/>
      <c r="H104" s="116"/>
      <c r="I104" s="116"/>
      <c r="J104" s="117">
        <f>J185</f>
        <v>0</v>
      </c>
      <c r="L104" s="114"/>
    </row>
    <row r="105" spans="2:47" s="9" customFormat="1" ht="20" customHeight="1">
      <c r="B105" s="114"/>
      <c r="D105" s="115" t="s">
        <v>152</v>
      </c>
      <c r="E105" s="116"/>
      <c r="F105" s="116"/>
      <c r="G105" s="116"/>
      <c r="H105" s="116"/>
      <c r="I105" s="116"/>
      <c r="J105" s="117">
        <f>J199</f>
        <v>0</v>
      </c>
      <c r="L105" s="114"/>
    </row>
    <row r="106" spans="2:47" s="9" customFormat="1" ht="20" customHeight="1">
      <c r="B106" s="114"/>
      <c r="D106" s="115" t="s">
        <v>153</v>
      </c>
      <c r="E106" s="116"/>
      <c r="F106" s="116"/>
      <c r="G106" s="116"/>
      <c r="H106" s="116"/>
      <c r="I106" s="116"/>
      <c r="J106" s="117">
        <f>J211</f>
        <v>0</v>
      </c>
      <c r="L106" s="114"/>
    </row>
    <row r="107" spans="2:47" s="9" customFormat="1" ht="20" customHeight="1">
      <c r="B107" s="114"/>
      <c r="D107" s="115" t="s">
        <v>1517</v>
      </c>
      <c r="E107" s="116"/>
      <c r="F107" s="116"/>
      <c r="G107" s="116"/>
      <c r="H107" s="116"/>
      <c r="I107" s="116"/>
      <c r="J107" s="117">
        <f>J213</f>
        <v>0</v>
      </c>
      <c r="L107" s="114"/>
    </row>
    <row r="108" spans="2:47" s="8" customFormat="1" ht="25" customHeight="1">
      <c r="B108" s="110"/>
      <c r="D108" s="111" t="s">
        <v>154</v>
      </c>
      <c r="E108" s="112"/>
      <c r="F108" s="112"/>
      <c r="G108" s="112"/>
      <c r="H108" s="112"/>
      <c r="I108" s="112"/>
      <c r="J108" s="113">
        <f>J215</f>
        <v>0</v>
      </c>
      <c r="L108" s="110"/>
    </row>
    <row r="109" spans="2:47" s="9" customFormat="1" ht="20" customHeight="1">
      <c r="B109" s="114"/>
      <c r="D109" s="115" t="s">
        <v>155</v>
      </c>
      <c r="E109" s="116"/>
      <c r="F109" s="116"/>
      <c r="G109" s="116"/>
      <c r="H109" s="116"/>
      <c r="I109" s="116"/>
      <c r="J109" s="117">
        <f>J216</f>
        <v>0</v>
      </c>
      <c r="L109" s="114"/>
    </row>
    <row r="110" spans="2:47" s="9" customFormat="1" ht="20" customHeight="1">
      <c r="B110" s="114"/>
      <c r="D110" s="115" t="s">
        <v>156</v>
      </c>
      <c r="E110" s="116"/>
      <c r="F110" s="116"/>
      <c r="G110" s="116"/>
      <c r="H110" s="116"/>
      <c r="I110" s="116"/>
      <c r="J110" s="117">
        <f>J221</f>
        <v>0</v>
      </c>
      <c r="L110" s="114"/>
    </row>
    <row r="111" spans="2:47" s="9" customFormat="1" ht="20" customHeight="1">
      <c r="B111" s="114"/>
      <c r="D111" s="115" t="s">
        <v>157</v>
      </c>
      <c r="E111" s="116"/>
      <c r="F111" s="116"/>
      <c r="G111" s="116"/>
      <c r="H111" s="116"/>
      <c r="I111" s="116"/>
      <c r="J111" s="117">
        <f>J226</f>
        <v>0</v>
      </c>
      <c r="L111" s="114"/>
    </row>
    <row r="112" spans="2:47" s="9" customFormat="1" ht="20" customHeight="1">
      <c r="B112" s="114"/>
      <c r="D112" s="115" t="s">
        <v>1519</v>
      </c>
      <c r="E112" s="116"/>
      <c r="F112" s="116"/>
      <c r="G112" s="116"/>
      <c r="H112" s="116"/>
      <c r="I112" s="116"/>
      <c r="J112" s="117">
        <f>J229</f>
        <v>0</v>
      </c>
      <c r="L112" s="114"/>
    </row>
    <row r="113" spans="2:12" s="9" customFormat="1" ht="20" customHeight="1">
      <c r="B113" s="114"/>
      <c r="D113" s="115" t="s">
        <v>160</v>
      </c>
      <c r="E113" s="116"/>
      <c r="F113" s="116"/>
      <c r="G113" s="116"/>
      <c r="H113" s="116"/>
      <c r="I113" s="116"/>
      <c r="J113" s="117">
        <f>J240</f>
        <v>0</v>
      </c>
      <c r="L113" s="114"/>
    </row>
    <row r="114" spans="2:12" s="9" customFormat="1" ht="20" customHeight="1">
      <c r="B114" s="114"/>
      <c r="D114" s="115" t="s">
        <v>161</v>
      </c>
      <c r="E114" s="116"/>
      <c r="F114" s="116"/>
      <c r="G114" s="116"/>
      <c r="H114" s="116"/>
      <c r="I114" s="116"/>
      <c r="J114" s="117">
        <f>J248</f>
        <v>0</v>
      </c>
      <c r="L114" s="114"/>
    </row>
    <row r="115" spans="2:12" s="9" customFormat="1" ht="20" customHeight="1">
      <c r="B115" s="114"/>
      <c r="D115" s="115" t="s">
        <v>162</v>
      </c>
      <c r="E115" s="116"/>
      <c r="F115" s="116"/>
      <c r="G115" s="116"/>
      <c r="H115" s="116"/>
      <c r="I115" s="116"/>
      <c r="J115" s="117">
        <f>J252</f>
        <v>0</v>
      </c>
      <c r="L115" s="114"/>
    </row>
    <row r="116" spans="2:12" s="9" customFormat="1" ht="20" customHeight="1">
      <c r="B116" s="114"/>
      <c r="D116" s="115" t="s">
        <v>1520</v>
      </c>
      <c r="E116" s="116"/>
      <c r="F116" s="116"/>
      <c r="G116" s="116"/>
      <c r="H116" s="116"/>
      <c r="I116" s="116"/>
      <c r="J116" s="117">
        <f>J256</f>
        <v>0</v>
      </c>
      <c r="L116" s="114"/>
    </row>
    <row r="117" spans="2:12" s="9" customFormat="1" ht="20" customHeight="1">
      <c r="B117" s="114"/>
      <c r="D117" s="115" t="s">
        <v>835</v>
      </c>
      <c r="E117" s="116"/>
      <c r="F117" s="116"/>
      <c r="G117" s="116"/>
      <c r="H117" s="116"/>
      <c r="I117" s="116"/>
      <c r="J117" s="117">
        <f>J259</f>
        <v>0</v>
      </c>
      <c r="L117" s="114"/>
    </row>
    <row r="118" spans="2:12" s="9" customFormat="1" ht="20" customHeight="1">
      <c r="B118" s="114"/>
      <c r="D118" s="115" t="s">
        <v>167</v>
      </c>
      <c r="E118" s="116"/>
      <c r="F118" s="116"/>
      <c r="G118" s="116"/>
      <c r="H118" s="116"/>
      <c r="I118" s="116"/>
      <c r="J118" s="117">
        <f>J261</f>
        <v>0</v>
      </c>
      <c r="L118" s="114"/>
    </row>
    <row r="119" spans="2:12" s="8" customFormat="1" ht="25" customHeight="1">
      <c r="B119" s="110"/>
      <c r="D119" s="111" t="s">
        <v>170</v>
      </c>
      <c r="E119" s="112"/>
      <c r="F119" s="112"/>
      <c r="G119" s="112"/>
      <c r="H119" s="112"/>
      <c r="I119" s="112"/>
      <c r="J119" s="113">
        <f>J264</f>
        <v>0</v>
      </c>
      <c r="L119" s="110"/>
    </row>
    <row r="120" spans="2:12" s="1" customFormat="1" ht="21.75" customHeight="1">
      <c r="B120" s="28"/>
      <c r="L120" s="28"/>
    </row>
    <row r="121" spans="2:12" s="1" customFormat="1" ht="7" customHeight="1">
      <c r="B121" s="43"/>
      <c r="C121" s="44"/>
      <c r="D121" s="44"/>
      <c r="E121" s="44"/>
      <c r="F121" s="44"/>
      <c r="G121" s="44"/>
      <c r="H121" s="44"/>
      <c r="I121" s="44"/>
      <c r="J121" s="44"/>
      <c r="K121" s="44"/>
      <c r="L121" s="28"/>
    </row>
    <row r="125" spans="2:12" s="1" customFormat="1" ht="7" customHeight="1">
      <c r="B125" s="45"/>
      <c r="C125" s="46"/>
      <c r="D125" s="46"/>
      <c r="E125" s="46"/>
      <c r="F125" s="46"/>
      <c r="G125" s="46"/>
      <c r="H125" s="46"/>
      <c r="I125" s="46"/>
      <c r="J125" s="46"/>
      <c r="K125" s="46"/>
      <c r="L125" s="28"/>
    </row>
    <row r="126" spans="2:12" s="1" customFormat="1" ht="25" customHeight="1">
      <c r="B126" s="28"/>
      <c r="C126" s="17" t="s">
        <v>171</v>
      </c>
      <c r="L126" s="28"/>
    </row>
    <row r="127" spans="2:12" s="1" customFormat="1" ht="7" customHeight="1">
      <c r="B127" s="28"/>
      <c r="L127" s="28"/>
    </row>
    <row r="128" spans="2:12" s="1" customFormat="1" ht="12" customHeight="1">
      <c r="B128" s="28"/>
      <c r="C128" s="23" t="s">
        <v>14</v>
      </c>
      <c r="L128" s="28"/>
    </row>
    <row r="129" spans="2:65" s="1" customFormat="1" ht="16.5" customHeight="1">
      <c r="B129" s="28"/>
      <c r="E129" s="222" t="str">
        <f>E7</f>
        <v>Strelnica Štrky</v>
      </c>
      <c r="F129" s="223"/>
      <c r="G129" s="223"/>
      <c r="H129" s="223"/>
      <c r="L129" s="28"/>
    </row>
    <row r="130" spans="2:65" ht="12" customHeight="1">
      <c r="B130" s="16"/>
      <c r="C130" s="23" t="s">
        <v>134</v>
      </c>
      <c r="L130" s="16"/>
    </row>
    <row r="131" spans="2:65" s="1" customFormat="1" ht="16.5" customHeight="1">
      <c r="B131" s="28"/>
      <c r="E131" s="222" t="s">
        <v>135</v>
      </c>
      <c r="F131" s="221"/>
      <c r="G131" s="221"/>
      <c r="H131" s="221"/>
      <c r="L131" s="28"/>
    </row>
    <row r="132" spans="2:65" s="1" customFormat="1" ht="12" customHeight="1">
      <c r="B132" s="28"/>
      <c r="C132" s="23" t="s">
        <v>136</v>
      </c>
      <c r="L132" s="28"/>
    </row>
    <row r="133" spans="2:65" s="1" customFormat="1" ht="16.5" customHeight="1">
      <c r="B133" s="28"/>
      <c r="E133" s="178" t="str">
        <f>E11</f>
        <v>SO 11 - Sklad</v>
      </c>
      <c r="F133" s="221"/>
      <c r="G133" s="221"/>
      <c r="H133" s="221"/>
      <c r="L133" s="28"/>
    </row>
    <row r="134" spans="2:65" s="1" customFormat="1" ht="7" customHeight="1">
      <c r="B134" s="28"/>
      <c r="L134" s="28"/>
    </row>
    <row r="135" spans="2:65" s="1" customFormat="1" ht="12" customHeight="1">
      <c r="B135" s="28"/>
      <c r="C135" s="23" t="s">
        <v>18</v>
      </c>
      <c r="F135" s="21" t="str">
        <f>F14</f>
        <v>Trnava</v>
      </c>
      <c r="I135" s="23" t="s">
        <v>20</v>
      </c>
      <c r="J135" s="51">
        <f>IF(J14="","",J14)</f>
        <v>46034</v>
      </c>
      <c r="L135" s="28"/>
    </row>
    <row r="136" spans="2:65" s="1" customFormat="1" ht="7" customHeight="1">
      <c r="B136" s="28"/>
      <c r="L136" s="28"/>
    </row>
    <row r="137" spans="2:65" s="1" customFormat="1" ht="15.25" customHeight="1">
      <c r="B137" s="28"/>
      <c r="C137" s="23" t="s">
        <v>21</v>
      </c>
      <c r="F137" s="21" t="str">
        <f>E17</f>
        <v>Strelecké centrum Trnava o.z.</v>
      </c>
      <c r="I137" s="23" t="s">
        <v>26</v>
      </c>
      <c r="J137" s="26" t="str">
        <f>E23</f>
        <v>Ing. Gábor Csiba</v>
      </c>
      <c r="L137" s="28"/>
    </row>
    <row r="138" spans="2:65" s="1" customFormat="1" ht="15.25" customHeight="1">
      <c r="B138" s="28"/>
      <c r="C138" s="23" t="s">
        <v>24</v>
      </c>
      <c r="F138" s="21" t="str">
        <f>IF(E20="","",E20)</f>
        <v>Vyplň údaj</v>
      </c>
      <c r="I138" s="23" t="s">
        <v>28</v>
      </c>
      <c r="J138" s="26" t="str">
        <f>E26</f>
        <v xml:space="preserve"> </v>
      </c>
      <c r="L138" s="28"/>
    </row>
    <row r="139" spans="2:65" s="1" customFormat="1" ht="10.25" customHeight="1">
      <c r="B139" s="28"/>
      <c r="L139" s="28"/>
    </row>
    <row r="140" spans="2:65" s="10" customFormat="1" ht="29.25" customHeight="1">
      <c r="B140" s="118"/>
      <c r="C140" s="119" t="s">
        <v>172</v>
      </c>
      <c r="D140" s="120" t="s">
        <v>55</v>
      </c>
      <c r="E140" s="120" t="s">
        <v>51</v>
      </c>
      <c r="F140" s="120" t="s">
        <v>52</v>
      </c>
      <c r="G140" s="120" t="s">
        <v>173</v>
      </c>
      <c r="H140" s="120" t="s">
        <v>174</v>
      </c>
      <c r="I140" s="120" t="s">
        <v>175</v>
      </c>
      <c r="J140" s="121" t="s">
        <v>143</v>
      </c>
      <c r="K140" s="122" t="s">
        <v>176</v>
      </c>
      <c r="L140" s="118"/>
      <c r="M140" s="58" t="s">
        <v>1</v>
      </c>
      <c r="N140" s="59" t="s">
        <v>34</v>
      </c>
      <c r="O140" s="59" t="s">
        <v>177</v>
      </c>
      <c r="P140" s="59" t="s">
        <v>178</v>
      </c>
      <c r="Q140" s="59" t="s">
        <v>179</v>
      </c>
      <c r="R140" s="59" t="s">
        <v>180</v>
      </c>
      <c r="S140" s="59" t="s">
        <v>181</v>
      </c>
      <c r="T140" s="60" t="s">
        <v>182</v>
      </c>
    </row>
    <row r="141" spans="2:65" s="1" customFormat="1" ht="23" customHeight="1">
      <c r="B141" s="28"/>
      <c r="C141" s="63" t="s">
        <v>144</v>
      </c>
      <c r="J141" s="123">
        <f>BK141</f>
        <v>0</v>
      </c>
      <c r="L141" s="28"/>
      <c r="M141" s="61"/>
      <c r="N141" s="52"/>
      <c r="O141" s="52"/>
      <c r="P141" s="124">
        <f>P142+P215+P264</f>
        <v>0</v>
      </c>
      <c r="Q141" s="52"/>
      <c r="R141" s="124">
        <f>R142+R215+R264</f>
        <v>72.157710031280004</v>
      </c>
      <c r="S141" s="52"/>
      <c r="T141" s="125">
        <f>T142+T215+T264</f>
        <v>0</v>
      </c>
      <c r="AT141" s="13" t="s">
        <v>69</v>
      </c>
      <c r="AU141" s="13" t="s">
        <v>145</v>
      </c>
      <c r="BK141" s="126">
        <f>BK142+BK215+BK264</f>
        <v>0</v>
      </c>
    </row>
    <row r="142" spans="2:65" s="11" customFormat="1" ht="26" customHeight="1">
      <c r="B142" s="127"/>
      <c r="D142" s="128" t="s">
        <v>69</v>
      </c>
      <c r="E142" s="129" t="s">
        <v>183</v>
      </c>
      <c r="F142" s="129" t="s">
        <v>184</v>
      </c>
      <c r="I142" s="130"/>
      <c r="J142" s="131">
        <f>BK142</f>
        <v>0</v>
      </c>
      <c r="L142" s="127"/>
      <c r="M142" s="132"/>
      <c r="P142" s="133">
        <f>P143+P158+P175+P178+P185+P199+P211+P213</f>
        <v>0</v>
      </c>
      <c r="R142" s="133">
        <f>R143+R158+R175+R178+R185+R199+R211+R213</f>
        <v>69.924677872499998</v>
      </c>
      <c r="T142" s="134">
        <f>T143+T158+T175+T178+T185+T199+T211+T213</f>
        <v>0</v>
      </c>
      <c r="AR142" s="128" t="s">
        <v>77</v>
      </c>
      <c r="AT142" s="135" t="s">
        <v>69</v>
      </c>
      <c r="AU142" s="135" t="s">
        <v>70</v>
      </c>
      <c r="AY142" s="128" t="s">
        <v>185</v>
      </c>
      <c r="BK142" s="136">
        <f>BK143+BK158+BK175+BK178+BK185+BK199+BK211+BK213</f>
        <v>0</v>
      </c>
    </row>
    <row r="143" spans="2:65" s="11" customFormat="1" ht="23" customHeight="1">
      <c r="B143" s="127"/>
      <c r="D143" s="128" t="s">
        <v>69</v>
      </c>
      <c r="E143" s="137" t="s">
        <v>77</v>
      </c>
      <c r="F143" s="137" t="s">
        <v>186</v>
      </c>
      <c r="I143" s="130"/>
      <c r="J143" s="138">
        <f>BK143</f>
        <v>0</v>
      </c>
      <c r="L143" s="127"/>
      <c r="M143" s="132"/>
      <c r="P143" s="133">
        <f>SUM(P144:P157)</f>
        <v>0</v>
      </c>
      <c r="R143" s="133">
        <f>SUM(R144:R157)</f>
        <v>0</v>
      </c>
      <c r="T143" s="134">
        <f>SUM(T144:T157)</f>
        <v>0</v>
      </c>
      <c r="AR143" s="128" t="s">
        <v>77</v>
      </c>
      <c r="AT143" s="135" t="s">
        <v>69</v>
      </c>
      <c r="AU143" s="135" t="s">
        <v>77</v>
      </c>
      <c r="AY143" s="128" t="s">
        <v>185</v>
      </c>
      <c r="BK143" s="136">
        <f>SUM(BK144:BK157)</f>
        <v>0</v>
      </c>
    </row>
    <row r="144" spans="2:65" s="1" customFormat="1" ht="33" customHeight="1">
      <c r="B144" s="139"/>
      <c r="C144" s="140" t="s">
        <v>77</v>
      </c>
      <c r="D144" s="140" t="s">
        <v>187</v>
      </c>
      <c r="E144" s="141" t="s">
        <v>1896</v>
      </c>
      <c r="F144" s="142" t="s">
        <v>1897</v>
      </c>
      <c r="G144" s="143" t="s">
        <v>198</v>
      </c>
      <c r="H144" s="144">
        <v>8.8550000000000004</v>
      </c>
      <c r="I144" s="145"/>
      <c r="J144" s="146">
        <f t="shared" ref="J144:J157" si="0">ROUND(I144*H144,2)</f>
        <v>0</v>
      </c>
      <c r="K144" s="147"/>
      <c r="L144" s="28"/>
      <c r="M144" s="148" t="s">
        <v>1</v>
      </c>
      <c r="N144" s="149" t="s">
        <v>36</v>
      </c>
      <c r="P144" s="150">
        <f t="shared" ref="P144:P157" si="1">O144*H144</f>
        <v>0</v>
      </c>
      <c r="Q144" s="150">
        <v>0</v>
      </c>
      <c r="R144" s="150">
        <f t="shared" ref="R144:R157" si="2">Q144*H144</f>
        <v>0</v>
      </c>
      <c r="S144" s="150">
        <v>0</v>
      </c>
      <c r="T144" s="151">
        <f t="shared" ref="T144:T157" si="3">S144*H144</f>
        <v>0</v>
      </c>
      <c r="AR144" s="152" t="s">
        <v>191</v>
      </c>
      <c r="AT144" s="152" t="s">
        <v>187</v>
      </c>
      <c r="AU144" s="152" t="s">
        <v>83</v>
      </c>
      <c r="AY144" s="13" t="s">
        <v>185</v>
      </c>
      <c r="BE144" s="153">
        <f t="shared" ref="BE144:BE157" si="4">IF(N144="základná",J144,0)</f>
        <v>0</v>
      </c>
      <c r="BF144" s="153">
        <f t="shared" ref="BF144:BF157" si="5">IF(N144="znížená",J144,0)</f>
        <v>0</v>
      </c>
      <c r="BG144" s="153">
        <f t="shared" ref="BG144:BG157" si="6">IF(N144="zákl. prenesená",J144,0)</f>
        <v>0</v>
      </c>
      <c r="BH144" s="153">
        <f t="shared" ref="BH144:BH157" si="7">IF(N144="zníž. prenesená",J144,0)</f>
        <v>0</v>
      </c>
      <c r="BI144" s="153">
        <f t="shared" ref="BI144:BI157" si="8">IF(N144="nulová",J144,0)</f>
        <v>0</v>
      </c>
      <c r="BJ144" s="13" t="s">
        <v>83</v>
      </c>
      <c r="BK144" s="153">
        <f t="shared" ref="BK144:BK157" si="9">ROUND(I144*H144,2)</f>
        <v>0</v>
      </c>
      <c r="BL144" s="13" t="s">
        <v>191</v>
      </c>
      <c r="BM144" s="152" t="s">
        <v>2577</v>
      </c>
    </row>
    <row r="145" spans="2:65" s="1" customFormat="1" ht="24.25" customHeight="1">
      <c r="B145" s="139"/>
      <c r="C145" s="140" t="s">
        <v>83</v>
      </c>
      <c r="D145" s="140" t="s">
        <v>187</v>
      </c>
      <c r="E145" s="141" t="s">
        <v>1525</v>
      </c>
      <c r="F145" s="142" t="s">
        <v>1526</v>
      </c>
      <c r="G145" s="143" t="s">
        <v>198</v>
      </c>
      <c r="H145" s="144">
        <v>4.0830000000000002</v>
      </c>
      <c r="I145" s="145"/>
      <c r="J145" s="146">
        <f t="shared" si="0"/>
        <v>0</v>
      </c>
      <c r="K145" s="147"/>
      <c r="L145" s="28"/>
      <c r="M145" s="148" t="s">
        <v>1</v>
      </c>
      <c r="N145" s="149" t="s">
        <v>36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3" t="s">
        <v>83</v>
      </c>
      <c r="BK145" s="153">
        <f t="shared" si="9"/>
        <v>0</v>
      </c>
      <c r="BL145" s="13" t="s">
        <v>191</v>
      </c>
      <c r="BM145" s="152" t="s">
        <v>2578</v>
      </c>
    </row>
    <row r="146" spans="2:65" s="1" customFormat="1" ht="24.25" customHeight="1">
      <c r="B146" s="139"/>
      <c r="C146" s="140" t="s">
        <v>90</v>
      </c>
      <c r="D146" s="140" t="s">
        <v>187</v>
      </c>
      <c r="E146" s="141" t="s">
        <v>1528</v>
      </c>
      <c r="F146" s="142" t="s">
        <v>1529</v>
      </c>
      <c r="G146" s="143" t="s">
        <v>198</v>
      </c>
      <c r="H146" s="144">
        <v>1.633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191</v>
      </c>
      <c r="BM146" s="152" t="s">
        <v>2579</v>
      </c>
    </row>
    <row r="147" spans="2:65" s="1" customFormat="1" ht="16.5" customHeight="1">
      <c r="B147" s="139"/>
      <c r="C147" s="140" t="s">
        <v>191</v>
      </c>
      <c r="D147" s="140" t="s">
        <v>187</v>
      </c>
      <c r="E147" s="141" t="s">
        <v>837</v>
      </c>
      <c r="F147" s="142" t="s">
        <v>838</v>
      </c>
      <c r="G147" s="143" t="s">
        <v>198</v>
      </c>
      <c r="H147" s="144">
        <v>2.097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2580</v>
      </c>
    </row>
    <row r="148" spans="2:65" s="1" customFormat="1" ht="21.75" customHeight="1">
      <c r="B148" s="139"/>
      <c r="C148" s="140" t="s">
        <v>203</v>
      </c>
      <c r="D148" s="140" t="s">
        <v>187</v>
      </c>
      <c r="E148" s="141" t="s">
        <v>846</v>
      </c>
      <c r="F148" s="142" t="s">
        <v>847</v>
      </c>
      <c r="G148" s="143" t="s">
        <v>198</v>
      </c>
      <c r="H148" s="144">
        <v>11.583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2581</v>
      </c>
    </row>
    <row r="149" spans="2:65" s="1" customFormat="1" ht="38" customHeight="1">
      <c r="B149" s="139"/>
      <c r="C149" s="140" t="s">
        <v>207</v>
      </c>
      <c r="D149" s="140" t="s">
        <v>187</v>
      </c>
      <c r="E149" s="141" t="s">
        <v>849</v>
      </c>
      <c r="F149" s="142" t="s">
        <v>850</v>
      </c>
      <c r="G149" s="143" t="s">
        <v>198</v>
      </c>
      <c r="H149" s="144">
        <v>4.633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2582</v>
      </c>
    </row>
    <row r="150" spans="2:65" s="1" customFormat="1" ht="16.5" customHeight="1">
      <c r="B150" s="139"/>
      <c r="C150" s="140" t="s">
        <v>211</v>
      </c>
      <c r="D150" s="140" t="s">
        <v>187</v>
      </c>
      <c r="E150" s="141" t="s">
        <v>1538</v>
      </c>
      <c r="F150" s="142" t="s">
        <v>1539</v>
      </c>
      <c r="G150" s="143" t="s">
        <v>198</v>
      </c>
      <c r="H150" s="144">
        <v>7.37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2583</v>
      </c>
    </row>
    <row r="151" spans="2:65" s="1" customFormat="1" ht="38" customHeight="1">
      <c r="B151" s="139"/>
      <c r="C151" s="140" t="s">
        <v>215</v>
      </c>
      <c r="D151" s="140" t="s">
        <v>187</v>
      </c>
      <c r="E151" s="141" t="s">
        <v>855</v>
      </c>
      <c r="F151" s="142" t="s">
        <v>856</v>
      </c>
      <c r="G151" s="143" t="s">
        <v>198</v>
      </c>
      <c r="H151" s="144">
        <v>2.948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2584</v>
      </c>
    </row>
    <row r="152" spans="2:65" s="1" customFormat="1" ht="38" customHeight="1">
      <c r="B152" s="139"/>
      <c r="C152" s="140" t="s">
        <v>219</v>
      </c>
      <c r="D152" s="140" t="s">
        <v>187</v>
      </c>
      <c r="E152" s="141" t="s">
        <v>1543</v>
      </c>
      <c r="F152" s="142" t="s">
        <v>1544</v>
      </c>
      <c r="G152" s="143" t="s">
        <v>198</v>
      </c>
      <c r="H152" s="144">
        <v>33.988</v>
      </c>
      <c r="I152" s="145"/>
      <c r="J152" s="146">
        <f t="shared" si="0"/>
        <v>0</v>
      </c>
      <c r="K152" s="147"/>
      <c r="L152" s="28"/>
      <c r="M152" s="148" t="s">
        <v>1</v>
      </c>
      <c r="N152" s="149" t="s">
        <v>36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3" t="s">
        <v>83</v>
      </c>
      <c r="BK152" s="153">
        <f t="shared" si="9"/>
        <v>0</v>
      </c>
      <c r="BL152" s="13" t="s">
        <v>191</v>
      </c>
      <c r="BM152" s="152" t="s">
        <v>2585</v>
      </c>
    </row>
    <row r="153" spans="2:65" s="1" customFormat="1" ht="24.25" customHeight="1">
      <c r="B153" s="139"/>
      <c r="C153" s="140" t="s">
        <v>225</v>
      </c>
      <c r="D153" s="140" t="s">
        <v>187</v>
      </c>
      <c r="E153" s="141" t="s">
        <v>208</v>
      </c>
      <c r="F153" s="142" t="s">
        <v>209</v>
      </c>
      <c r="G153" s="143" t="s">
        <v>198</v>
      </c>
      <c r="H153" s="144">
        <v>33.988</v>
      </c>
      <c r="I153" s="145"/>
      <c r="J153" s="146">
        <f t="shared" si="0"/>
        <v>0</v>
      </c>
      <c r="K153" s="147"/>
      <c r="L153" s="28"/>
      <c r="M153" s="148" t="s">
        <v>1</v>
      </c>
      <c r="N153" s="149" t="s">
        <v>36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3" t="s">
        <v>83</v>
      </c>
      <c r="BK153" s="153">
        <f t="shared" si="9"/>
        <v>0</v>
      </c>
      <c r="BL153" s="13" t="s">
        <v>191</v>
      </c>
      <c r="BM153" s="152" t="s">
        <v>2586</v>
      </c>
    </row>
    <row r="154" spans="2:65" s="1" customFormat="1" ht="24.25" customHeight="1">
      <c r="B154" s="139"/>
      <c r="C154" s="140" t="s">
        <v>230</v>
      </c>
      <c r="D154" s="140" t="s">
        <v>187</v>
      </c>
      <c r="E154" s="141" t="s">
        <v>212</v>
      </c>
      <c r="F154" s="142" t="s">
        <v>213</v>
      </c>
      <c r="G154" s="143" t="s">
        <v>198</v>
      </c>
      <c r="H154" s="144">
        <v>33.988</v>
      </c>
      <c r="I154" s="145"/>
      <c r="J154" s="146">
        <f t="shared" si="0"/>
        <v>0</v>
      </c>
      <c r="K154" s="147"/>
      <c r="L154" s="28"/>
      <c r="M154" s="148" t="s">
        <v>1</v>
      </c>
      <c r="N154" s="149" t="s">
        <v>36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3" t="s">
        <v>83</v>
      </c>
      <c r="BK154" s="153">
        <f t="shared" si="9"/>
        <v>0</v>
      </c>
      <c r="BL154" s="13" t="s">
        <v>191</v>
      </c>
      <c r="BM154" s="152" t="s">
        <v>2587</v>
      </c>
    </row>
    <row r="155" spans="2:65" s="1" customFormat="1" ht="24.25" customHeight="1">
      <c r="B155" s="139"/>
      <c r="C155" s="140" t="s">
        <v>234</v>
      </c>
      <c r="D155" s="140" t="s">
        <v>187</v>
      </c>
      <c r="E155" s="141" t="s">
        <v>1923</v>
      </c>
      <c r="F155" s="142" t="s">
        <v>1927</v>
      </c>
      <c r="G155" s="143" t="s">
        <v>198</v>
      </c>
      <c r="H155" s="144">
        <v>18.925000000000001</v>
      </c>
      <c r="I155" s="145"/>
      <c r="J155" s="146">
        <f t="shared" si="0"/>
        <v>0</v>
      </c>
      <c r="K155" s="147"/>
      <c r="L155" s="28"/>
      <c r="M155" s="148" t="s">
        <v>1</v>
      </c>
      <c r="N155" s="149" t="s">
        <v>36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3" t="s">
        <v>83</v>
      </c>
      <c r="BK155" s="153">
        <f t="shared" si="9"/>
        <v>0</v>
      </c>
      <c r="BL155" s="13" t="s">
        <v>191</v>
      </c>
      <c r="BM155" s="152" t="s">
        <v>2588</v>
      </c>
    </row>
    <row r="156" spans="2:65" s="1" customFormat="1" ht="16.5" customHeight="1">
      <c r="B156" s="139"/>
      <c r="C156" s="154" t="s">
        <v>238</v>
      </c>
      <c r="D156" s="154" t="s">
        <v>220</v>
      </c>
      <c r="E156" s="155" t="s">
        <v>2589</v>
      </c>
      <c r="F156" s="156" t="s">
        <v>2590</v>
      </c>
      <c r="G156" s="157" t="s">
        <v>223</v>
      </c>
      <c r="H156" s="158">
        <v>37.661000000000001</v>
      </c>
      <c r="I156" s="159"/>
      <c r="J156" s="160">
        <f t="shared" si="0"/>
        <v>0</v>
      </c>
      <c r="K156" s="161"/>
      <c r="L156" s="162"/>
      <c r="M156" s="163" t="s">
        <v>1</v>
      </c>
      <c r="N156" s="164" t="s">
        <v>36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215</v>
      </c>
      <c r="AT156" s="152" t="s">
        <v>220</v>
      </c>
      <c r="AU156" s="152" t="s">
        <v>83</v>
      </c>
      <c r="AY156" s="13" t="s">
        <v>185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3" t="s">
        <v>83</v>
      </c>
      <c r="BK156" s="153">
        <f t="shared" si="9"/>
        <v>0</v>
      </c>
      <c r="BL156" s="13" t="s">
        <v>191</v>
      </c>
      <c r="BM156" s="152" t="s">
        <v>2591</v>
      </c>
    </row>
    <row r="157" spans="2:65" s="1" customFormat="1" ht="21.75" customHeight="1">
      <c r="B157" s="139"/>
      <c r="C157" s="140" t="s">
        <v>244</v>
      </c>
      <c r="D157" s="140" t="s">
        <v>187</v>
      </c>
      <c r="E157" s="141" t="s">
        <v>226</v>
      </c>
      <c r="F157" s="142" t="s">
        <v>227</v>
      </c>
      <c r="G157" s="143" t="s">
        <v>190</v>
      </c>
      <c r="H157" s="144">
        <v>50</v>
      </c>
      <c r="I157" s="145"/>
      <c r="J157" s="146">
        <f t="shared" si="0"/>
        <v>0</v>
      </c>
      <c r="K157" s="147"/>
      <c r="L157" s="28"/>
      <c r="M157" s="148" t="s">
        <v>1</v>
      </c>
      <c r="N157" s="149" t="s">
        <v>36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191</v>
      </c>
      <c r="AT157" s="152" t="s">
        <v>187</v>
      </c>
      <c r="AU157" s="152" t="s">
        <v>83</v>
      </c>
      <c r="AY157" s="13" t="s">
        <v>185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3" t="s">
        <v>83</v>
      </c>
      <c r="BK157" s="153">
        <f t="shared" si="9"/>
        <v>0</v>
      </c>
      <c r="BL157" s="13" t="s">
        <v>191</v>
      </c>
      <c r="BM157" s="152" t="s">
        <v>2592</v>
      </c>
    </row>
    <row r="158" spans="2:65" s="11" customFormat="1" ht="23" customHeight="1">
      <c r="B158" s="127"/>
      <c r="D158" s="128" t="s">
        <v>69</v>
      </c>
      <c r="E158" s="137" t="s">
        <v>83</v>
      </c>
      <c r="F158" s="137" t="s">
        <v>229</v>
      </c>
      <c r="I158" s="130"/>
      <c r="J158" s="138">
        <f>BK158</f>
        <v>0</v>
      </c>
      <c r="L158" s="127"/>
      <c r="M158" s="132"/>
      <c r="P158" s="133">
        <f>SUM(P159:P174)</f>
        <v>0</v>
      </c>
      <c r="R158" s="133">
        <f>SUM(R159:R174)</f>
        <v>25.791165119999999</v>
      </c>
      <c r="T158" s="134">
        <f>SUM(T159:T174)</f>
        <v>0</v>
      </c>
      <c r="AR158" s="128" t="s">
        <v>77</v>
      </c>
      <c r="AT158" s="135" t="s">
        <v>69</v>
      </c>
      <c r="AU158" s="135" t="s">
        <v>77</v>
      </c>
      <c r="AY158" s="128" t="s">
        <v>185</v>
      </c>
      <c r="BK158" s="136">
        <f>SUM(BK159:BK174)</f>
        <v>0</v>
      </c>
    </row>
    <row r="159" spans="2:65" s="1" customFormat="1" ht="24.25" customHeight="1">
      <c r="B159" s="139"/>
      <c r="C159" s="140" t="s">
        <v>248</v>
      </c>
      <c r="D159" s="140" t="s">
        <v>187</v>
      </c>
      <c r="E159" s="141" t="s">
        <v>2593</v>
      </c>
      <c r="F159" s="142" t="s">
        <v>2594</v>
      </c>
      <c r="G159" s="143" t="s">
        <v>198</v>
      </c>
      <c r="H159" s="144">
        <v>0.97499999999999998</v>
      </c>
      <c r="I159" s="145"/>
      <c r="J159" s="146">
        <f t="shared" ref="J159:J174" si="10">ROUND(I159*H159,2)</f>
        <v>0</v>
      </c>
      <c r="K159" s="147"/>
      <c r="L159" s="28"/>
      <c r="M159" s="148" t="s">
        <v>1</v>
      </c>
      <c r="N159" s="149" t="s">
        <v>36</v>
      </c>
      <c r="P159" s="150">
        <f t="shared" ref="P159:P174" si="11">O159*H159</f>
        <v>0</v>
      </c>
      <c r="Q159" s="150">
        <v>0</v>
      </c>
      <c r="R159" s="150">
        <f t="shared" ref="R159:R174" si="12">Q159*H159</f>
        <v>0</v>
      </c>
      <c r="S159" s="150">
        <v>0</v>
      </c>
      <c r="T159" s="151">
        <f t="shared" ref="T159:T174" si="13">S159*H159</f>
        <v>0</v>
      </c>
      <c r="AR159" s="152" t="s">
        <v>191</v>
      </c>
      <c r="AT159" s="152" t="s">
        <v>187</v>
      </c>
      <c r="AU159" s="152" t="s">
        <v>83</v>
      </c>
      <c r="AY159" s="13" t="s">
        <v>185</v>
      </c>
      <c r="BE159" s="153">
        <f t="shared" ref="BE159:BE174" si="14">IF(N159="základná",J159,0)</f>
        <v>0</v>
      </c>
      <c r="BF159" s="153">
        <f t="shared" ref="BF159:BF174" si="15">IF(N159="znížená",J159,0)</f>
        <v>0</v>
      </c>
      <c r="BG159" s="153">
        <f t="shared" ref="BG159:BG174" si="16">IF(N159="zákl. prenesená",J159,0)</f>
        <v>0</v>
      </c>
      <c r="BH159" s="153">
        <f t="shared" ref="BH159:BH174" si="17">IF(N159="zníž. prenesená",J159,0)</f>
        <v>0</v>
      </c>
      <c r="BI159" s="153">
        <f t="shared" ref="BI159:BI174" si="18">IF(N159="nulová",J159,0)</f>
        <v>0</v>
      </c>
      <c r="BJ159" s="13" t="s">
        <v>83</v>
      </c>
      <c r="BK159" s="153">
        <f t="shared" ref="BK159:BK174" si="19">ROUND(I159*H159,2)</f>
        <v>0</v>
      </c>
      <c r="BL159" s="13" t="s">
        <v>191</v>
      </c>
      <c r="BM159" s="152" t="s">
        <v>2595</v>
      </c>
    </row>
    <row r="160" spans="2:65" s="1" customFormat="1" ht="33" customHeight="1">
      <c r="B160" s="139"/>
      <c r="C160" s="140" t="s">
        <v>252</v>
      </c>
      <c r="D160" s="140" t="s">
        <v>187</v>
      </c>
      <c r="E160" s="141" t="s">
        <v>2596</v>
      </c>
      <c r="F160" s="142" t="s">
        <v>2597</v>
      </c>
      <c r="G160" s="143" t="s">
        <v>190</v>
      </c>
      <c r="H160" s="144">
        <v>10.4</v>
      </c>
      <c r="I160" s="145"/>
      <c r="J160" s="146">
        <f t="shared" si="10"/>
        <v>0</v>
      </c>
      <c r="K160" s="147"/>
      <c r="L160" s="28"/>
      <c r="M160" s="148" t="s">
        <v>1</v>
      </c>
      <c r="N160" s="149" t="s">
        <v>36</v>
      </c>
      <c r="P160" s="150">
        <f t="shared" si="11"/>
        <v>0</v>
      </c>
      <c r="Q160" s="150">
        <v>0</v>
      </c>
      <c r="R160" s="150">
        <f t="shared" si="12"/>
        <v>0</v>
      </c>
      <c r="S160" s="150">
        <v>0</v>
      </c>
      <c r="T160" s="151">
        <f t="shared" si="13"/>
        <v>0</v>
      </c>
      <c r="AR160" s="152" t="s">
        <v>191</v>
      </c>
      <c r="AT160" s="152" t="s">
        <v>187</v>
      </c>
      <c r="AU160" s="152" t="s">
        <v>83</v>
      </c>
      <c r="AY160" s="13" t="s">
        <v>185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3" t="s">
        <v>83</v>
      </c>
      <c r="BK160" s="153">
        <f t="shared" si="19"/>
        <v>0</v>
      </c>
      <c r="BL160" s="13" t="s">
        <v>191</v>
      </c>
      <c r="BM160" s="152" t="s">
        <v>2598</v>
      </c>
    </row>
    <row r="161" spans="2:65" s="1" customFormat="1" ht="21.75" customHeight="1">
      <c r="B161" s="139"/>
      <c r="C161" s="154" t="s">
        <v>257</v>
      </c>
      <c r="D161" s="154" t="s">
        <v>220</v>
      </c>
      <c r="E161" s="155" t="s">
        <v>2599</v>
      </c>
      <c r="F161" s="156" t="s">
        <v>2600</v>
      </c>
      <c r="G161" s="157" t="s">
        <v>190</v>
      </c>
      <c r="H161" s="158">
        <v>11.96</v>
      </c>
      <c r="I161" s="159"/>
      <c r="J161" s="160">
        <f t="shared" si="10"/>
        <v>0</v>
      </c>
      <c r="K161" s="161"/>
      <c r="L161" s="162"/>
      <c r="M161" s="163" t="s">
        <v>1</v>
      </c>
      <c r="N161" s="164" t="s">
        <v>36</v>
      </c>
      <c r="P161" s="150">
        <f t="shared" si="11"/>
        <v>0</v>
      </c>
      <c r="Q161" s="150">
        <v>0</v>
      </c>
      <c r="R161" s="150">
        <f t="shared" si="12"/>
        <v>0</v>
      </c>
      <c r="S161" s="150">
        <v>0</v>
      </c>
      <c r="T161" s="151">
        <f t="shared" si="13"/>
        <v>0</v>
      </c>
      <c r="AR161" s="152" t="s">
        <v>215</v>
      </c>
      <c r="AT161" s="152" t="s">
        <v>220</v>
      </c>
      <c r="AU161" s="152" t="s">
        <v>83</v>
      </c>
      <c r="AY161" s="13" t="s">
        <v>185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3" t="s">
        <v>83</v>
      </c>
      <c r="BK161" s="153">
        <f t="shared" si="19"/>
        <v>0</v>
      </c>
      <c r="BL161" s="13" t="s">
        <v>191</v>
      </c>
      <c r="BM161" s="152" t="s">
        <v>2601</v>
      </c>
    </row>
    <row r="162" spans="2:65" s="1" customFormat="1" ht="24.25" customHeight="1">
      <c r="B162" s="139"/>
      <c r="C162" s="140" t="s">
        <v>261</v>
      </c>
      <c r="D162" s="140" t="s">
        <v>187</v>
      </c>
      <c r="E162" s="141" t="s">
        <v>239</v>
      </c>
      <c r="F162" s="142" t="s">
        <v>240</v>
      </c>
      <c r="G162" s="143" t="s">
        <v>241</v>
      </c>
      <c r="H162" s="144">
        <v>6.5</v>
      </c>
      <c r="I162" s="145"/>
      <c r="J162" s="146">
        <f t="shared" si="10"/>
        <v>0</v>
      </c>
      <c r="K162" s="147"/>
      <c r="L162" s="28"/>
      <c r="M162" s="148" t="s">
        <v>1</v>
      </c>
      <c r="N162" s="149" t="s">
        <v>36</v>
      </c>
      <c r="P162" s="150">
        <f t="shared" si="11"/>
        <v>0</v>
      </c>
      <c r="Q162" s="150">
        <v>0</v>
      </c>
      <c r="R162" s="150">
        <f t="shared" si="12"/>
        <v>0</v>
      </c>
      <c r="S162" s="150">
        <v>0</v>
      </c>
      <c r="T162" s="151">
        <f t="shared" si="13"/>
        <v>0</v>
      </c>
      <c r="AR162" s="152" t="s">
        <v>191</v>
      </c>
      <c r="AT162" s="152" t="s">
        <v>187</v>
      </c>
      <c r="AU162" s="152" t="s">
        <v>83</v>
      </c>
      <c r="AY162" s="13" t="s">
        <v>185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3" t="s">
        <v>83</v>
      </c>
      <c r="BK162" s="153">
        <f t="shared" si="19"/>
        <v>0</v>
      </c>
      <c r="BL162" s="13" t="s">
        <v>191</v>
      </c>
      <c r="BM162" s="152" t="s">
        <v>2602</v>
      </c>
    </row>
    <row r="163" spans="2:65" s="1" customFormat="1" ht="33" customHeight="1">
      <c r="B163" s="139"/>
      <c r="C163" s="140" t="s">
        <v>265</v>
      </c>
      <c r="D163" s="140" t="s">
        <v>187</v>
      </c>
      <c r="E163" s="141" t="s">
        <v>1558</v>
      </c>
      <c r="F163" s="142" t="s">
        <v>1559</v>
      </c>
      <c r="G163" s="143" t="s">
        <v>190</v>
      </c>
      <c r="H163" s="144">
        <v>40.825000000000003</v>
      </c>
      <c r="I163" s="145"/>
      <c r="J163" s="146">
        <f t="shared" si="10"/>
        <v>0</v>
      </c>
      <c r="K163" s="147"/>
      <c r="L163" s="28"/>
      <c r="M163" s="148" t="s">
        <v>1</v>
      </c>
      <c r="N163" s="149" t="s">
        <v>36</v>
      </c>
      <c r="P163" s="150">
        <f t="shared" si="11"/>
        <v>0</v>
      </c>
      <c r="Q163" s="150">
        <v>0</v>
      </c>
      <c r="R163" s="150">
        <f t="shared" si="12"/>
        <v>0</v>
      </c>
      <c r="S163" s="150">
        <v>0</v>
      </c>
      <c r="T163" s="151">
        <f t="shared" si="13"/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3" t="s">
        <v>83</v>
      </c>
      <c r="BK163" s="153">
        <f t="shared" si="19"/>
        <v>0</v>
      </c>
      <c r="BL163" s="13" t="s">
        <v>191</v>
      </c>
      <c r="BM163" s="152" t="s">
        <v>2603</v>
      </c>
    </row>
    <row r="164" spans="2:65" s="1" customFormat="1" ht="24.25" customHeight="1">
      <c r="B164" s="139"/>
      <c r="C164" s="140" t="s">
        <v>269</v>
      </c>
      <c r="D164" s="140" t="s">
        <v>187</v>
      </c>
      <c r="E164" s="141" t="s">
        <v>1561</v>
      </c>
      <c r="F164" s="142" t="s">
        <v>1562</v>
      </c>
      <c r="G164" s="143" t="s">
        <v>198</v>
      </c>
      <c r="H164" s="144">
        <v>10.025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2604</v>
      </c>
    </row>
    <row r="165" spans="2:65" s="1" customFormat="1" ht="24.25" customHeight="1">
      <c r="B165" s="139"/>
      <c r="C165" s="140" t="s">
        <v>273</v>
      </c>
      <c r="D165" s="140" t="s">
        <v>187</v>
      </c>
      <c r="E165" s="141" t="s">
        <v>1564</v>
      </c>
      <c r="F165" s="142" t="s">
        <v>2605</v>
      </c>
      <c r="G165" s="143" t="s">
        <v>198</v>
      </c>
      <c r="H165" s="144">
        <v>5.468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2606</v>
      </c>
    </row>
    <row r="166" spans="2:65" s="1" customFormat="1" ht="21.75" customHeight="1">
      <c r="B166" s="139"/>
      <c r="C166" s="140" t="s">
        <v>277</v>
      </c>
      <c r="D166" s="140" t="s">
        <v>187</v>
      </c>
      <c r="E166" s="141" t="s">
        <v>1567</v>
      </c>
      <c r="F166" s="142" t="s">
        <v>1568</v>
      </c>
      <c r="G166" s="143" t="s">
        <v>190</v>
      </c>
      <c r="H166" s="144">
        <v>3.645</v>
      </c>
      <c r="I166" s="145"/>
      <c r="J166" s="146">
        <f t="shared" si="10"/>
        <v>0</v>
      </c>
      <c r="K166" s="147"/>
      <c r="L166" s="28"/>
      <c r="M166" s="148" t="s">
        <v>1</v>
      </c>
      <c r="N166" s="149" t="s">
        <v>36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3" t="s">
        <v>83</v>
      </c>
      <c r="BK166" s="153">
        <f t="shared" si="19"/>
        <v>0</v>
      </c>
      <c r="BL166" s="13" t="s">
        <v>191</v>
      </c>
      <c r="BM166" s="152" t="s">
        <v>2607</v>
      </c>
    </row>
    <row r="167" spans="2:65" s="1" customFormat="1" ht="21.75" customHeight="1">
      <c r="B167" s="139"/>
      <c r="C167" s="140" t="s">
        <v>7</v>
      </c>
      <c r="D167" s="140" t="s">
        <v>187</v>
      </c>
      <c r="E167" s="141" t="s">
        <v>1570</v>
      </c>
      <c r="F167" s="142" t="s">
        <v>1571</v>
      </c>
      <c r="G167" s="143" t="s">
        <v>190</v>
      </c>
      <c r="H167" s="144">
        <v>3.645</v>
      </c>
      <c r="I167" s="145"/>
      <c r="J167" s="146">
        <f t="shared" si="10"/>
        <v>0</v>
      </c>
      <c r="K167" s="147"/>
      <c r="L167" s="28"/>
      <c r="M167" s="148" t="s">
        <v>1</v>
      </c>
      <c r="N167" s="149" t="s">
        <v>36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3" t="s">
        <v>83</v>
      </c>
      <c r="BK167" s="153">
        <f t="shared" si="19"/>
        <v>0</v>
      </c>
      <c r="BL167" s="13" t="s">
        <v>191</v>
      </c>
      <c r="BM167" s="152" t="s">
        <v>2608</v>
      </c>
    </row>
    <row r="168" spans="2:65" s="1" customFormat="1" ht="33" customHeight="1">
      <c r="B168" s="139"/>
      <c r="C168" s="140" t="s">
        <v>285</v>
      </c>
      <c r="D168" s="140" t="s">
        <v>187</v>
      </c>
      <c r="E168" s="141" t="s">
        <v>2225</v>
      </c>
      <c r="F168" s="142" t="s">
        <v>2226</v>
      </c>
      <c r="G168" s="143" t="s">
        <v>190</v>
      </c>
      <c r="H168" s="144">
        <v>0.246</v>
      </c>
      <c r="I168" s="145"/>
      <c r="J168" s="146">
        <f t="shared" si="10"/>
        <v>0</v>
      </c>
      <c r="K168" s="147"/>
      <c r="L168" s="28"/>
      <c r="M168" s="148" t="s">
        <v>1</v>
      </c>
      <c r="N168" s="149" t="s">
        <v>36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191</v>
      </c>
      <c r="AT168" s="152" t="s">
        <v>187</v>
      </c>
      <c r="AU168" s="152" t="s">
        <v>83</v>
      </c>
      <c r="AY168" s="13" t="s">
        <v>185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3" t="s">
        <v>83</v>
      </c>
      <c r="BK168" s="153">
        <f t="shared" si="19"/>
        <v>0</v>
      </c>
      <c r="BL168" s="13" t="s">
        <v>191</v>
      </c>
      <c r="BM168" s="152" t="s">
        <v>2609</v>
      </c>
    </row>
    <row r="169" spans="2:65" s="1" customFormat="1" ht="38" customHeight="1">
      <c r="B169" s="139"/>
      <c r="C169" s="140" t="s">
        <v>290</v>
      </c>
      <c r="D169" s="140" t="s">
        <v>187</v>
      </c>
      <c r="E169" s="141" t="s">
        <v>2610</v>
      </c>
      <c r="F169" s="142" t="s">
        <v>2611</v>
      </c>
      <c r="G169" s="143" t="s">
        <v>198</v>
      </c>
      <c r="H169" s="144">
        <v>2.9129999999999998</v>
      </c>
      <c r="I169" s="145"/>
      <c r="J169" s="146">
        <f t="shared" si="10"/>
        <v>0</v>
      </c>
      <c r="K169" s="147"/>
      <c r="L169" s="28"/>
      <c r="M169" s="148" t="s">
        <v>1</v>
      </c>
      <c r="N169" s="149" t="s">
        <v>36</v>
      </c>
      <c r="P169" s="150">
        <f t="shared" si="11"/>
        <v>0</v>
      </c>
      <c r="Q169" s="150">
        <v>2.1286399999999999</v>
      </c>
      <c r="R169" s="150">
        <f t="shared" si="12"/>
        <v>6.2007283199999996</v>
      </c>
      <c r="S169" s="150">
        <v>0</v>
      </c>
      <c r="T169" s="151">
        <f t="shared" si="13"/>
        <v>0</v>
      </c>
      <c r="AR169" s="152" t="s">
        <v>191</v>
      </c>
      <c r="AT169" s="152" t="s">
        <v>187</v>
      </c>
      <c r="AU169" s="152" t="s">
        <v>83</v>
      </c>
      <c r="AY169" s="13" t="s">
        <v>185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3" t="s">
        <v>83</v>
      </c>
      <c r="BK169" s="153">
        <f t="shared" si="19"/>
        <v>0</v>
      </c>
      <c r="BL169" s="13" t="s">
        <v>191</v>
      </c>
      <c r="BM169" s="152" t="s">
        <v>2612</v>
      </c>
    </row>
    <row r="170" spans="2:65" s="1" customFormat="1" ht="24.25" customHeight="1">
      <c r="B170" s="139"/>
      <c r="C170" s="140" t="s">
        <v>294</v>
      </c>
      <c r="D170" s="140" t="s">
        <v>187</v>
      </c>
      <c r="E170" s="141" t="s">
        <v>877</v>
      </c>
      <c r="F170" s="142" t="s">
        <v>878</v>
      </c>
      <c r="G170" s="143" t="s">
        <v>198</v>
      </c>
      <c r="H170" s="144">
        <v>8.3879999999999999</v>
      </c>
      <c r="I170" s="145"/>
      <c r="J170" s="146">
        <f t="shared" si="10"/>
        <v>0</v>
      </c>
      <c r="K170" s="147"/>
      <c r="L170" s="28"/>
      <c r="M170" s="148" t="s">
        <v>1</v>
      </c>
      <c r="N170" s="149" t="s">
        <v>36</v>
      </c>
      <c r="P170" s="150">
        <f t="shared" si="11"/>
        <v>0</v>
      </c>
      <c r="Q170" s="150">
        <v>2.2589999999999999</v>
      </c>
      <c r="R170" s="150">
        <f t="shared" si="12"/>
        <v>18.948491999999998</v>
      </c>
      <c r="S170" s="150">
        <v>0</v>
      </c>
      <c r="T170" s="151">
        <f t="shared" si="13"/>
        <v>0</v>
      </c>
      <c r="AR170" s="152" t="s">
        <v>191</v>
      </c>
      <c r="AT170" s="152" t="s">
        <v>187</v>
      </c>
      <c r="AU170" s="152" t="s">
        <v>83</v>
      </c>
      <c r="AY170" s="13" t="s">
        <v>185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3" t="s">
        <v>83</v>
      </c>
      <c r="BK170" s="153">
        <f t="shared" si="19"/>
        <v>0</v>
      </c>
      <c r="BL170" s="13" t="s">
        <v>191</v>
      </c>
      <c r="BM170" s="152" t="s">
        <v>2613</v>
      </c>
    </row>
    <row r="171" spans="2:65" s="1" customFormat="1" ht="16.5" customHeight="1">
      <c r="B171" s="139"/>
      <c r="C171" s="140" t="s">
        <v>298</v>
      </c>
      <c r="D171" s="140" t="s">
        <v>187</v>
      </c>
      <c r="E171" s="141" t="s">
        <v>1585</v>
      </c>
      <c r="F171" s="142" t="s">
        <v>1586</v>
      </c>
      <c r="G171" s="143" t="s">
        <v>190</v>
      </c>
      <c r="H171" s="144">
        <v>27.96</v>
      </c>
      <c r="I171" s="145"/>
      <c r="J171" s="146">
        <f t="shared" si="10"/>
        <v>0</v>
      </c>
      <c r="K171" s="147"/>
      <c r="L171" s="28"/>
      <c r="M171" s="148" t="s">
        <v>1</v>
      </c>
      <c r="N171" s="149" t="s">
        <v>36</v>
      </c>
      <c r="P171" s="150">
        <f t="shared" si="11"/>
        <v>0</v>
      </c>
      <c r="Q171" s="150">
        <v>0</v>
      </c>
      <c r="R171" s="150">
        <f t="shared" si="12"/>
        <v>0</v>
      </c>
      <c r="S171" s="150">
        <v>0</v>
      </c>
      <c r="T171" s="151">
        <f t="shared" si="13"/>
        <v>0</v>
      </c>
      <c r="AR171" s="152" t="s">
        <v>191</v>
      </c>
      <c r="AT171" s="152" t="s">
        <v>187</v>
      </c>
      <c r="AU171" s="152" t="s">
        <v>83</v>
      </c>
      <c r="AY171" s="13" t="s">
        <v>185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3" t="s">
        <v>83</v>
      </c>
      <c r="BK171" s="153">
        <f t="shared" si="19"/>
        <v>0</v>
      </c>
      <c r="BL171" s="13" t="s">
        <v>191</v>
      </c>
      <c r="BM171" s="152" t="s">
        <v>2614</v>
      </c>
    </row>
    <row r="172" spans="2:65" s="1" customFormat="1" ht="16.5" customHeight="1">
      <c r="B172" s="139"/>
      <c r="C172" s="140" t="s">
        <v>302</v>
      </c>
      <c r="D172" s="140" t="s">
        <v>187</v>
      </c>
      <c r="E172" s="141" t="s">
        <v>1588</v>
      </c>
      <c r="F172" s="142" t="s">
        <v>1589</v>
      </c>
      <c r="G172" s="143" t="s">
        <v>190</v>
      </c>
      <c r="H172" s="144">
        <v>27.96</v>
      </c>
      <c r="I172" s="145"/>
      <c r="J172" s="146">
        <f t="shared" si="10"/>
        <v>0</v>
      </c>
      <c r="K172" s="147"/>
      <c r="L172" s="28"/>
      <c r="M172" s="148" t="s">
        <v>1</v>
      </c>
      <c r="N172" s="149" t="s">
        <v>36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191</v>
      </c>
      <c r="AT172" s="152" t="s">
        <v>187</v>
      </c>
      <c r="AU172" s="152" t="s">
        <v>83</v>
      </c>
      <c r="AY172" s="13" t="s">
        <v>185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3" t="s">
        <v>83</v>
      </c>
      <c r="BK172" s="153">
        <f t="shared" si="19"/>
        <v>0</v>
      </c>
      <c r="BL172" s="13" t="s">
        <v>191</v>
      </c>
      <c r="BM172" s="152" t="s">
        <v>2615</v>
      </c>
    </row>
    <row r="173" spans="2:65" s="1" customFormat="1" ht="16.5" customHeight="1">
      <c r="B173" s="139"/>
      <c r="C173" s="140" t="s">
        <v>306</v>
      </c>
      <c r="D173" s="140" t="s">
        <v>187</v>
      </c>
      <c r="E173" s="141" t="s">
        <v>880</v>
      </c>
      <c r="F173" s="142" t="s">
        <v>1591</v>
      </c>
      <c r="G173" s="143" t="s">
        <v>223</v>
      </c>
      <c r="H173" s="144">
        <v>0.63</v>
      </c>
      <c r="I173" s="145"/>
      <c r="J173" s="146">
        <f t="shared" si="10"/>
        <v>0</v>
      </c>
      <c r="K173" s="147"/>
      <c r="L173" s="28"/>
      <c r="M173" s="148" t="s">
        <v>1</v>
      </c>
      <c r="N173" s="149" t="s">
        <v>36</v>
      </c>
      <c r="P173" s="150">
        <f t="shared" si="11"/>
        <v>0</v>
      </c>
      <c r="Q173" s="150">
        <v>1.0189600000000001</v>
      </c>
      <c r="R173" s="150">
        <f t="shared" si="12"/>
        <v>0.64194480000000009</v>
      </c>
      <c r="S173" s="150">
        <v>0</v>
      </c>
      <c r="T173" s="151">
        <f t="shared" si="13"/>
        <v>0</v>
      </c>
      <c r="AR173" s="152" t="s">
        <v>191</v>
      </c>
      <c r="AT173" s="152" t="s">
        <v>187</v>
      </c>
      <c r="AU173" s="152" t="s">
        <v>83</v>
      </c>
      <c r="AY173" s="13" t="s">
        <v>185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3" t="s">
        <v>83</v>
      </c>
      <c r="BK173" s="153">
        <f t="shared" si="19"/>
        <v>0</v>
      </c>
      <c r="BL173" s="13" t="s">
        <v>191</v>
      </c>
      <c r="BM173" s="152" t="s">
        <v>2616</v>
      </c>
    </row>
    <row r="174" spans="2:65" s="1" customFormat="1" ht="24.25" customHeight="1">
      <c r="B174" s="139"/>
      <c r="C174" s="140" t="s">
        <v>310</v>
      </c>
      <c r="D174" s="140" t="s">
        <v>187</v>
      </c>
      <c r="E174" s="141" t="s">
        <v>2617</v>
      </c>
      <c r="F174" s="142" t="s">
        <v>2618</v>
      </c>
      <c r="G174" s="143" t="s">
        <v>223</v>
      </c>
      <c r="H174" s="144">
        <v>0.20399999999999999</v>
      </c>
      <c r="I174" s="145"/>
      <c r="J174" s="146">
        <f t="shared" si="10"/>
        <v>0</v>
      </c>
      <c r="K174" s="147"/>
      <c r="L174" s="28"/>
      <c r="M174" s="148" t="s">
        <v>1</v>
      </c>
      <c r="N174" s="149" t="s">
        <v>36</v>
      </c>
      <c r="P174" s="150">
        <f t="shared" si="11"/>
        <v>0</v>
      </c>
      <c r="Q174" s="150">
        <v>0</v>
      </c>
      <c r="R174" s="150">
        <f t="shared" si="12"/>
        <v>0</v>
      </c>
      <c r="S174" s="150">
        <v>0</v>
      </c>
      <c r="T174" s="151">
        <f t="shared" si="13"/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3" t="s">
        <v>83</v>
      </c>
      <c r="BK174" s="153">
        <f t="shared" si="19"/>
        <v>0</v>
      </c>
      <c r="BL174" s="13" t="s">
        <v>191</v>
      </c>
      <c r="BM174" s="152" t="s">
        <v>2619</v>
      </c>
    </row>
    <row r="175" spans="2:65" s="11" customFormat="1" ht="23" customHeight="1">
      <c r="B175" s="127"/>
      <c r="D175" s="128" t="s">
        <v>69</v>
      </c>
      <c r="E175" s="137" t="s">
        <v>90</v>
      </c>
      <c r="F175" s="137" t="s">
        <v>243</v>
      </c>
      <c r="I175" s="130"/>
      <c r="J175" s="138">
        <f>BK175</f>
        <v>0</v>
      </c>
      <c r="L175" s="127"/>
      <c r="M175" s="132"/>
      <c r="P175" s="133">
        <f>SUM(P176:P177)</f>
        <v>0</v>
      </c>
      <c r="R175" s="133">
        <f>SUM(R176:R177)</f>
        <v>7.8829385900000002</v>
      </c>
      <c r="T175" s="134">
        <f>SUM(T176:T177)</f>
        <v>0</v>
      </c>
      <c r="AR175" s="128" t="s">
        <v>77</v>
      </c>
      <c r="AT175" s="135" t="s">
        <v>69</v>
      </c>
      <c r="AU175" s="135" t="s">
        <v>77</v>
      </c>
      <c r="AY175" s="128" t="s">
        <v>185</v>
      </c>
      <c r="BK175" s="136">
        <f>SUM(BK176:BK177)</f>
        <v>0</v>
      </c>
    </row>
    <row r="176" spans="2:65" s="1" customFormat="1" ht="38" customHeight="1">
      <c r="B176" s="139"/>
      <c r="C176" s="140" t="s">
        <v>314</v>
      </c>
      <c r="D176" s="140" t="s">
        <v>187</v>
      </c>
      <c r="E176" s="141" t="s">
        <v>2620</v>
      </c>
      <c r="F176" s="142" t="s">
        <v>2621</v>
      </c>
      <c r="G176" s="143" t="s">
        <v>198</v>
      </c>
      <c r="H176" s="144">
        <v>11.323</v>
      </c>
      <c r="I176" s="145"/>
      <c r="J176" s="146">
        <f>ROUND(I176*H176,2)</f>
        <v>0</v>
      </c>
      <c r="K176" s="147"/>
      <c r="L176" s="28"/>
      <c r="M176" s="148" t="s">
        <v>1</v>
      </c>
      <c r="N176" s="149" t="s">
        <v>36</v>
      </c>
      <c r="P176" s="150">
        <f>O176*H176</f>
        <v>0</v>
      </c>
      <c r="Q176" s="150">
        <v>0.65932999999999997</v>
      </c>
      <c r="R176" s="150">
        <f>Q176*H176</f>
        <v>7.4655935900000001</v>
      </c>
      <c r="S176" s="150">
        <v>0</v>
      </c>
      <c r="T176" s="151">
        <f>S176*H176</f>
        <v>0</v>
      </c>
      <c r="AR176" s="152" t="s">
        <v>191</v>
      </c>
      <c r="AT176" s="152" t="s">
        <v>187</v>
      </c>
      <c r="AU176" s="152" t="s">
        <v>83</v>
      </c>
      <c r="AY176" s="13" t="s">
        <v>185</v>
      </c>
      <c r="BE176" s="153">
        <f>IF(N176="základná",J176,0)</f>
        <v>0</v>
      </c>
      <c r="BF176" s="153">
        <f>IF(N176="znížená",J176,0)</f>
        <v>0</v>
      </c>
      <c r="BG176" s="153">
        <f>IF(N176="zákl. prenesená",J176,0)</f>
        <v>0</v>
      </c>
      <c r="BH176" s="153">
        <f>IF(N176="zníž. prenesená",J176,0)</f>
        <v>0</v>
      </c>
      <c r="BI176" s="153">
        <f>IF(N176="nulová",J176,0)</f>
        <v>0</v>
      </c>
      <c r="BJ176" s="13" t="s">
        <v>83</v>
      </c>
      <c r="BK176" s="153">
        <f>ROUND(I176*H176,2)</f>
        <v>0</v>
      </c>
      <c r="BL176" s="13" t="s">
        <v>191</v>
      </c>
      <c r="BM176" s="152" t="s">
        <v>2622</v>
      </c>
    </row>
    <row r="177" spans="2:65" s="1" customFormat="1" ht="24.25" customHeight="1">
      <c r="B177" s="139"/>
      <c r="C177" s="140" t="s">
        <v>318</v>
      </c>
      <c r="D177" s="140" t="s">
        <v>187</v>
      </c>
      <c r="E177" s="141" t="s">
        <v>2623</v>
      </c>
      <c r="F177" s="142" t="s">
        <v>2624</v>
      </c>
      <c r="G177" s="143" t="s">
        <v>255</v>
      </c>
      <c r="H177" s="144">
        <v>3</v>
      </c>
      <c r="I177" s="145"/>
      <c r="J177" s="146">
        <f>ROUND(I177*H177,2)</f>
        <v>0</v>
      </c>
      <c r="K177" s="147"/>
      <c r="L177" s="28"/>
      <c r="M177" s="148" t="s">
        <v>1</v>
      </c>
      <c r="N177" s="149" t="s">
        <v>36</v>
      </c>
      <c r="P177" s="150">
        <f>O177*H177</f>
        <v>0</v>
      </c>
      <c r="Q177" s="150">
        <v>0.13911499999999999</v>
      </c>
      <c r="R177" s="150">
        <f>Q177*H177</f>
        <v>0.41734499999999997</v>
      </c>
      <c r="S177" s="150">
        <v>0</v>
      </c>
      <c r="T177" s="151">
        <f>S177*H177</f>
        <v>0</v>
      </c>
      <c r="AR177" s="152" t="s">
        <v>191</v>
      </c>
      <c r="AT177" s="152" t="s">
        <v>187</v>
      </c>
      <c r="AU177" s="152" t="s">
        <v>83</v>
      </c>
      <c r="AY177" s="13" t="s">
        <v>185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3" t="s">
        <v>83</v>
      </c>
      <c r="BK177" s="153">
        <f>ROUND(I177*H177,2)</f>
        <v>0</v>
      </c>
      <c r="BL177" s="13" t="s">
        <v>191</v>
      </c>
      <c r="BM177" s="152" t="s">
        <v>2625</v>
      </c>
    </row>
    <row r="178" spans="2:65" s="11" customFormat="1" ht="23" customHeight="1">
      <c r="B178" s="127"/>
      <c r="D178" s="128" t="s">
        <v>69</v>
      </c>
      <c r="E178" s="137" t="s">
        <v>191</v>
      </c>
      <c r="F178" s="137" t="s">
        <v>1043</v>
      </c>
      <c r="I178" s="130"/>
      <c r="J178" s="138">
        <f>BK178</f>
        <v>0</v>
      </c>
      <c r="L178" s="127"/>
      <c r="M178" s="132"/>
      <c r="P178" s="133">
        <f>SUM(P179:P184)</f>
        <v>0</v>
      </c>
      <c r="R178" s="133">
        <f>SUM(R179:R184)</f>
        <v>3.5718265800000002</v>
      </c>
      <c r="T178" s="134">
        <f>SUM(T179:T184)</f>
        <v>0</v>
      </c>
      <c r="AR178" s="128" t="s">
        <v>77</v>
      </c>
      <c r="AT178" s="135" t="s">
        <v>69</v>
      </c>
      <c r="AU178" s="135" t="s">
        <v>77</v>
      </c>
      <c r="AY178" s="128" t="s">
        <v>185</v>
      </c>
      <c r="BK178" s="136">
        <f>SUM(BK179:BK184)</f>
        <v>0</v>
      </c>
    </row>
    <row r="179" spans="2:65" s="1" customFormat="1" ht="21.75" customHeight="1">
      <c r="B179" s="139"/>
      <c r="C179" s="140" t="s">
        <v>322</v>
      </c>
      <c r="D179" s="140" t="s">
        <v>187</v>
      </c>
      <c r="E179" s="141" t="s">
        <v>2626</v>
      </c>
      <c r="F179" s="142" t="s">
        <v>2627</v>
      </c>
      <c r="G179" s="143" t="s">
        <v>198</v>
      </c>
      <c r="H179" s="144">
        <v>1.456</v>
      </c>
      <c r="I179" s="145"/>
      <c r="J179" s="146">
        <f t="shared" ref="J179:J184" si="20">ROUND(I179*H179,2)</f>
        <v>0</v>
      </c>
      <c r="K179" s="147"/>
      <c r="L179" s="28"/>
      <c r="M179" s="148" t="s">
        <v>1</v>
      </c>
      <c r="N179" s="149" t="s">
        <v>36</v>
      </c>
      <c r="P179" s="150">
        <f t="shared" ref="P179:P184" si="21">O179*H179</f>
        <v>0</v>
      </c>
      <c r="Q179" s="150">
        <v>2.2969900000000001</v>
      </c>
      <c r="R179" s="150">
        <f t="shared" ref="R179:R184" si="22">Q179*H179</f>
        <v>3.34441744</v>
      </c>
      <c r="S179" s="150">
        <v>0</v>
      </c>
      <c r="T179" s="151">
        <f t="shared" ref="T179:T184" si="23">S179*H179</f>
        <v>0</v>
      </c>
      <c r="AR179" s="152" t="s">
        <v>191</v>
      </c>
      <c r="AT179" s="152" t="s">
        <v>187</v>
      </c>
      <c r="AU179" s="152" t="s">
        <v>83</v>
      </c>
      <c r="AY179" s="13" t="s">
        <v>185</v>
      </c>
      <c r="BE179" s="153">
        <f t="shared" ref="BE179:BE184" si="24">IF(N179="základná",J179,0)</f>
        <v>0</v>
      </c>
      <c r="BF179" s="153">
        <f t="shared" ref="BF179:BF184" si="25">IF(N179="znížená",J179,0)</f>
        <v>0</v>
      </c>
      <c r="BG179" s="153">
        <f t="shared" ref="BG179:BG184" si="26">IF(N179="zákl. prenesená",J179,0)</f>
        <v>0</v>
      </c>
      <c r="BH179" s="153">
        <f t="shared" ref="BH179:BH184" si="27">IF(N179="zníž. prenesená",J179,0)</f>
        <v>0</v>
      </c>
      <c r="BI179" s="153">
        <f t="shared" ref="BI179:BI184" si="28">IF(N179="nulová",J179,0)</f>
        <v>0</v>
      </c>
      <c r="BJ179" s="13" t="s">
        <v>83</v>
      </c>
      <c r="BK179" s="153">
        <f t="shared" ref="BK179:BK184" si="29">ROUND(I179*H179,2)</f>
        <v>0</v>
      </c>
      <c r="BL179" s="13" t="s">
        <v>191</v>
      </c>
      <c r="BM179" s="152" t="s">
        <v>2628</v>
      </c>
    </row>
    <row r="180" spans="2:65" s="1" customFormat="1" ht="24.25" customHeight="1">
      <c r="B180" s="139"/>
      <c r="C180" s="140" t="s">
        <v>326</v>
      </c>
      <c r="D180" s="140" t="s">
        <v>187</v>
      </c>
      <c r="E180" s="141" t="s">
        <v>2629</v>
      </c>
      <c r="F180" s="142" t="s">
        <v>2630</v>
      </c>
      <c r="G180" s="143" t="s">
        <v>190</v>
      </c>
      <c r="H180" s="144">
        <v>23.3</v>
      </c>
      <c r="I180" s="145"/>
      <c r="J180" s="146">
        <f t="shared" si="20"/>
        <v>0</v>
      </c>
      <c r="K180" s="147"/>
      <c r="L180" s="28"/>
      <c r="M180" s="148" t="s">
        <v>1</v>
      </c>
      <c r="N180" s="149" t="s">
        <v>36</v>
      </c>
      <c r="P180" s="150">
        <f t="shared" si="21"/>
        <v>0</v>
      </c>
      <c r="Q180" s="150">
        <v>3.3899999999999998E-3</v>
      </c>
      <c r="R180" s="150">
        <f t="shared" si="22"/>
        <v>7.8987000000000002E-2</v>
      </c>
      <c r="S180" s="150">
        <v>0</v>
      </c>
      <c r="T180" s="151">
        <f t="shared" si="23"/>
        <v>0</v>
      </c>
      <c r="AR180" s="152" t="s">
        <v>191</v>
      </c>
      <c r="AT180" s="152" t="s">
        <v>187</v>
      </c>
      <c r="AU180" s="152" t="s">
        <v>83</v>
      </c>
      <c r="AY180" s="13" t="s">
        <v>185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3" t="s">
        <v>83</v>
      </c>
      <c r="BK180" s="153">
        <f t="shared" si="29"/>
        <v>0</v>
      </c>
      <c r="BL180" s="13" t="s">
        <v>191</v>
      </c>
      <c r="BM180" s="152" t="s">
        <v>2631</v>
      </c>
    </row>
    <row r="181" spans="2:65" s="1" customFormat="1" ht="24.25" customHeight="1">
      <c r="B181" s="139"/>
      <c r="C181" s="140" t="s">
        <v>330</v>
      </c>
      <c r="D181" s="140" t="s">
        <v>187</v>
      </c>
      <c r="E181" s="141" t="s">
        <v>2632</v>
      </c>
      <c r="F181" s="142" t="s">
        <v>2633</v>
      </c>
      <c r="G181" s="143" t="s">
        <v>190</v>
      </c>
      <c r="H181" s="144">
        <v>23.3</v>
      </c>
      <c r="I181" s="145"/>
      <c r="J181" s="146">
        <f t="shared" si="20"/>
        <v>0</v>
      </c>
      <c r="K181" s="147"/>
      <c r="L181" s="28"/>
      <c r="M181" s="148" t="s">
        <v>1</v>
      </c>
      <c r="N181" s="149" t="s">
        <v>36</v>
      </c>
      <c r="P181" s="150">
        <f t="shared" si="21"/>
        <v>0</v>
      </c>
      <c r="Q181" s="150">
        <v>0</v>
      </c>
      <c r="R181" s="150">
        <f t="shared" si="22"/>
        <v>0</v>
      </c>
      <c r="S181" s="150">
        <v>0</v>
      </c>
      <c r="T181" s="151">
        <f t="shared" si="23"/>
        <v>0</v>
      </c>
      <c r="AR181" s="152" t="s">
        <v>191</v>
      </c>
      <c r="AT181" s="152" t="s">
        <v>187</v>
      </c>
      <c r="AU181" s="152" t="s">
        <v>83</v>
      </c>
      <c r="AY181" s="13" t="s">
        <v>185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3" t="s">
        <v>83</v>
      </c>
      <c r="BK181" s="153">
        <f t="shared" si="29"/>
        <v>0</v>
      </c>
      <c r="BL181" s="13" t="s">
        <v>191</v>
      </c>
      <c r="BM181" s="152" t="s">
        <v>2634</v>
      </c>
    </row>
    <row r="182" spans="2:65" s="1" customFormat="1" ht="24.25" customHeight="1">
      <c r="B182" s="139"/>
      <c r="C182" s="140" t="s">
        <v>334</v>
      </c>
      <c r="D182" s="140" t="s">
        <v>187</v>
      </c>
      <c r="E182" s="141" t="s">
        <v>2635</v>
      </c>
      <c r="F182" s="142" t="s">
        <v>2636</v>
      </c>
      <c r="G182" s="143" t="s">
        <v>223</v>
      </c>
      <c r="H182" s="144">
        <v>0.14599999999999999</v>
      </c>
      <c r="I182" s="145"/>
      <c r="J182" s="146">
        <f t="shared" si="20"/>
        <v>0</v>
      </c>
      <c r="K182" s="147"/>
      <c r="L182" s="28"/>
      <c r="M182" s="148" t="s">
        <v>1</v>
      </c>
      <c r="N182" s="149" t="s">
        <v>36</v>
      </c>
      <c r="P182" s="150">
        <f t="shared" si="21"/>
        <v>0</v>
      </c>
      <c r="Q182" s="150">
        <v>1.0165900000000001</v>
      </c>
      <c r="R182" s="150">
        <f t="shared" si="22"/>
        <v>0.14842214000000001</v>
      </c>
      <c r="S182" s="150">
        <v>0</v>
      </c>
      <c r="T182" s="151">
        <f t="shared" si="23"/>
        <v>0</v>
      </c>
      <c r="AR182" s="152" t="s">
        <v>191</v>
      </c>
      <c r="AT182" s="152" t="s">
        <v>187</v>
      </c>
      <c r="AU182" s="152" t="s">
        <v>83</v>
      </c>
      <c r="AY182" s="13" t="s">
        <v>185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3" t="s">
        <v>83</v>
      </c>
      <c r="BK182" s="153">
        <f t="shared" si="29"/>
        <v>0</v>
      </c>
      <c r="BL182" s="13" t="s">
        <v>191</v>
      </c>
      <c r="BM182" s="152" t="s">
        <v>2637</v>
      </c>
    </row>
    <row r="183" spans="2:65" s="1" customFormat="1" ht="33" customHeight="1">
      <c r="B183" s="139"/>
      <c r="C183" s="140" t="s">
        <v>338</v>
      </c>
      <c r="D183" s="140" t="s">
        <v>187</v>
      </c>
      <c r="E183" s="141" t="s">
        <v>2638</v>
      </c>
      <c r="F183" s="142" t="s">
        <v>2639</v>
      </c>
      <c r="G183" s="143" t="s">
        <v>190</v>
      </c>
      <c r="H183" s="144">
        <v>5.8250000000000002</v>
      </c>
      <c r="I183" s="145"/>
      <c r="J183" s="146">
        <f t="shared" si="20"/>
        <v>0</v>
      </c>
      <c r="K183" s="147"/>
      <c r="L183" s="28"/>
      <c r="M183" s="148" t="s">
        <v>1</v>
      </c>
      <c r="N183" s="149" t="s">
        <v>36</v>
      </c>
      <c r="P183" s="150">
        <f t="shared" si="21"/>
        <v>0</v>
      </c>
      <c r="Q183" s="150">
        <v>0</v>
      </c>
      <c r="R183" s="150">
        <f t="shared" si="22"/>
        <v>0</v>
      </c>
      <c r="S183" s="150">
        <v>0</v>
      </c>
      <c r="T183" s="151">
        <f t="shared" si="23"/>
        <v>0</v>
      </c>
      <c r="AR183" s="152" t="s">
        <v>191</v>
      </c>
      <c r="AT183" s="152" t="s">
        <v>187</v>
      </c>
      <c r="AU183" s="152" t="s">
        <v>83</v>
      </c>
      <c r="AY183" s="13" t="s">
        <v>185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3" t="s">
        <v>83</v>
      </c>
      <c r="BK183" s="153">
        <f t="shared" si="29"/>
        <v>0</v>
      </c>
      <c r="BL183" s="13" t="s">
        <v>191</v>
      </c>
      <c r="BM183" s="152" t="s">
        <v>2640</v>
      </c>
    </row>
    <row r="184" spans="2:65" s="1" customFormat="1" ht="16.5" customHeight="1">
      <c r="B184" s="139"/>
      <c r="C184" s="154" t="s">
        <v>342</v>
      </c>
      <c r="D184" s="154" t="s">
        <v>220</v>
      </c>
      <c r="E184" s="155" t="s">
        <v>2641</v>
      </c>
      <c r="F184" s="156" t="s">
        <v>2642</v>
      </c>
      <c r="G184" s="157" t="s">
        <v>190</v>
      </c>
      <c r="H184" s="158">
        <v>6.1159999999999997</v>
      </c>
      <c r="I184" s="159"/>
      <c r="J184" s="160">
        <f t="shared" si="20"/>
        <v>0</v>
      </c>
      <c r="K184" s="161"/>
      <c r="L184" s="162"/>
      <c r="M184" s="163" t="s">
        <v>1</v>
      </c>
      <c r="N184" s="164" t="s">
        <v>36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215</v>
      </c>
      <c r="AT184" s="152" t="s">
        <v>220</v>
      </c>
      <c r="AU184" s="152" t="s">
        <v>83</v>
      </c>
      <c r="AY184" s="13" t="s">
        <v>185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3" t="s">
        <v>83</v>
      </c>
      <c r="BK184" s="153">
        <f t="shared" si="29"/>
        <v>0</v>
      </c>
      <c r="BL184" s="13" t="s">
        <v>191</v>
      </c>
      <c r="BM184" s="152" t="s">
        <v>2643</v>
      </c>
    </row>
    <row r="185" spans="2:65" s="11" customFormat="1" ht="23" customHeight="1">
      <c r="B185" s="127"/>
      <c r="D185" s="128" t="s">
        <v>69</v>
      </c>
      <c r="E185" s="137" t="s">
        <v>207</v>
      </c>
      <c r="F185" s="137" t="s">
        <v>289</v>
      </c>
      <c r="I185" s="130"/>
      <c r="J185" s="138">
        <f>BK185</f>
        <v>0</v>
      </c>
      <c r="L185" s="127"/>
      <c r="M185" s="132"/>
      <c r="P185" s="133">
        <f>SUM(P186:P198)</f>
        <v>0</v>
      </c>
      <c r="R185" s="133">
        <f>SUM(R186:R198)</f>
        <v>28.378864355000001</v>
      </c>
      <c r="T185" s="134">
        <f>SUM(T186:T198)</f>
        <v>0</v>
      </c>
      <c r="AR185" s="128" t="s">
        <v>77</v>
      </c>
      <c r="AT185" s="135" t="s">
        <v>69</v>
      </c>
      <c r="AU185" s="135" t="s">
        <v>77</v>
      </c>
      <c r="AY185" s="128" t="s">
        <v>185</v>
      </c>
      <c r="BK185" s="136">
        <f>SUM(BK186:BK198)</f>
        <v>0</v>
      </c>
    </row>
    <row r="186" spans="2:65" s="1" customFormat="1" ht="24.25" customHeight="1">
      <c r="B186" s="139"/>
      <c r="C186" s="140" t="s">
        <v>346</v>
      </c>
      <c r="D186" s="140" t="s">
        <v>187</v>
      </c>
      <c r="E186" s="141" t="s">
        <v>303</v>
      </c>
      <c r="F186" s="142" t="s">
        <v>2644</v>
      </c>
      <c r="G186" s="143" t="s">
        <v>241</v>
      </c>
      <c r="H186" s="144">
        <v>13.25</v>
      </c>
      <c r="I186" s="145"/>
      <c r="J186" s="146">
        <f t="shared" ref="J186:J198" si="30">ROUND(I186*H186,2)</f>
        <v>0</v>
      </c>
      <c r="K186" s="147"/>
      <c r="L186" s="28"/>
      <c r="M186" s="148" t="s">
        <v>1</v>
      </c>
      <c r="N186" s="149" t="s">
        <v>36</v>
      </c>
      <c r="P186" s="150">
        <f t="shared" ref="P186:P198" si="31">O186*H186</f>
        <v>0</v>
      </c>
      <c r="Q186" s="150">
        <v>2.8E-3</v>
      </c>
      <c r="R186" s="150">
        <f t="shared" ref="R186:R198" si="32">Q186*H186</f>
        <v>3.7100000000000001E-2</v>
      </c>
      <c r="S186" s="150">
        <v>0</v>
      </c>
      <c r="T186" s="151">
        <f t="shared" ref="T186:T198" si="33">S186*H186</f>
        <v>0</v>
      </c>
      <c r="AR186" s="152" t="s">
        <v>191</v>
      </c>
      <c r="AT186" s="152" t="s">
        <v>187</v>
      </c>
      <c r="AU186" s="152" t="s">
        <v>83</v>
      </c>
      <c r="AY186" s="13" t="s">
        <v>185</v>
      </c>
      <c r="BE186" s="153">
        <f t="shared" ref="BE186:BE198" si="34">IF(N186="základná",J186,0)</f>
        <v>0</v>
      </c>
      <c r="BF186" s="153">
        <f t="shared" ref="BF186:BF198" si="35">IF(N186="znížená",J186,0)</f>
        <v>0</v>
      </c>
      <c r="BG186" s="153">
        <f t="shared" ref="BG186:BG198" si="36">IF(N186="zákl. prenesená",J186,0)</f>
        <v>0</v>
      </c>
      <c r="BH186" s="153">
        <f t="shared" ref="BH186:BH198" si="37">IF(N186="zníž. prenesená",J186,0)</f>
        <v>0</v>
      </c>
      <c r="BI186" s="153">
        <f t="shared" ref="BI186:BI198" si="38">IF(N186="nulová",J186,0)</f>
        <v>0</v>
      </c>
      <c r="BJ186" s="13" t="s">
        <v>83</v>
      </c>
      <c r="BK186" s="153">
        <f t="shared" ref="BK186:BK198" si="39">ROUND(I186*H186,2)</f>
        <v>0</v>
      </c>
      <c r="BL186" s="13" t="s">
        <v>191</v>
      </c>
      <c r="BM186" s="152" t="s">
        <v>2645</v>
      </c>
    </row>
    <row r="187" spans="2:65" s="1" customFormat="1" ht="24.25" customHeight="1">
      <c r="B187" s="139"/>
      <c r="C187" s="140" t="s">
        <v>350</v>
      </c>
      <c r="D187" s="140" t="s">
        <v>187</v>
      </c>
      <c r="E187" s="141" t="s">
        <v>319</v>
      </c>
      <c r="F187" s="142" t="s">
        <v>320</v>
      </c>
      <c r="G187" s="143" t="s">
        <v>190</v>
      </c>
      <c r="H187" s="144">
        <v>54.110999999999997</v>
      </c>
      <c r="I187" s="145"/>
      <c r="J187" s="146">
        <f t="shared" si="30"/>
        <v>0</v>
      </c>
      <c r="K187" s="147"/>
      <c r="L187" s="28"/>
      <c r="M187" s="148" t="s">
        <v>1</v>
      </c>
      <c r="N187" s="149" t="s">
        <v>36</v>
      </c>
      <c r="P187" s="150">
        <f t="shared" si="31"/>
        <v>0</v>
      </c>
      <c r="Q187" s="150">
        <v>4.9350000000000002E-3</v>
      </c>
      <c r="R187" s="150">
        <f t="shared" si="32"/>
        <v>0.26703778499999997</v>
      </c>
      <c r="S187" s="150">
        <v>0</v>
      </c>
      <c r="T187" s="151">
        <f t="shared" si="33"/>
        <v>0</v>
      </c>
      <c r="AR187" s="152" t="s">
        <v>191</v>
      </c>
      <c r="AT187" s="152" t="s">
        <v>187</v>
      </c>
      <c r="AU187" s="152" t="s">
        <v>83</v>
      </c>
      <c r="AY187" s="13" t="s">
        <v>185</v>
      </c>
      <c r="BE187" s="153">
        <f t="shared" si="34"/>
        <v>0</v>
      </c>
      <c r="BF187" s="153">
        <f t="shared" si="35"/>
        <v>0</v>
      </c>
      <c r="BG187" s="153">
        <f t="shared" si="36"/>
        <v>0</v>
      </c>
      <c r="BH187" s="153">
        <f t="shared" si="37"/>
        <v>0</v>
      </c>
      <c r="BI187" s="153">
        <f t="shared" si="38"/>
        <v>0</v>
      </c>
      <c r="BJ187" s="13" t="s">
        <v>83</v>
      </c>
      <c r="BK187" s="153">
        <f t="shared" si="39"/>
        <v>0</v>
      </c>
      <c r="BL187" s="13" t="s">
        <v>191</v>
      </c>
      <c r="BM187" s="152" t="s">
        <v>2646</v>
      </c>
    </row>
    <row r="188" spans="2:65" s="1" customFormat="1" ht="24.25" customHeight="1">
      <c r="B188" s="139"/>
      <c r="C188" s="140" t="s">
        <v>354</v>
      </c>
      <c r="D188" s="140" t="s">
        <v>187</v>
      </c>
      <c r="E188" s="141" t="s">
        <v>327</v>
      </c>
      <c r="F188" s="142" t="s">
        <v>328</v>
      </c>
      <c r="G188" s="143" t="s">
        <v>190</v>
      </c>
      <c r="H188" s="144">
        <v>54.110999999999997</v>
      </c>
      <c r="I188" s="145"/>
      <c r="J188" s="146">
        <f t="shared" si="30"/>
        <v>0</v>
      </c>
      <c r="K188" s="147"/>
      <c r="L188" s="28"/>
      <c r="M188" s="148" t="s">
        <v>1</v>
      </c>
      <c r="N188" s="149" t="s">
        <v>36</v>
      </c>
      <c r="P188" s="150">
        <f t="shared" si="31"/>
        <v>0</v>
      </c>
      <c r="Q188" s="150">
        <v>1.9689999999999999E-2</v>
      </c>
      <c r="R188" s="150">
        <f t="shared" si="32"/>
        <v>1.0654455899999999</v>
      </c>
      <c r="S188" s="150">
        <v>0</v>
      </c>
      <c r="T188" s="151">
        <f t="shared" si="33"/>
        <v>0</v>
      </c>
      <c r="AR188" s="152" t="s">
        <v>191</v>
      </c>
      <c r="AT188" s="152" t="s">
        <v>187</v>
      </c>
      <c r="AU188" s="152" t="s">
        <v>83</v>
      </c>
      <c r="AY188" s="13" t="s">
        <v>185</v>
      </c>
      <c r="BE188" s="153">
        <f t="shared" si="34"/>
        <v>0</v>
      </c>
      <c r="BF188" s="153">
        <f t="shared" si="35"/>
        <v>0</v>
      </c>
      <c r="BG188" s="153">
        <f t="shared" si="36"/>
        <v>0</v>
      </c>
      <c r="BH188" s="153">
        <f t="shared" si="37"/>
        <v>0</v>
      </c>
      <c r="BI188" s="153">
        <f t="shared" si="38"/>
        <v>0</v>
      </c>
      <c r="BJ188" s="13" t="s">
        <v>83</v>
      </c>
      <c r="BK188" s="153">
        <f t="shared" si="39"/>
        <v>0</v>
      </c>
      <c r="BL188" s="13" t="s">
        <v>191</v>
      </c>
      <c r="BM188" s="152" t="s">
        <v>2647</v>
      </c>
    </row>
    <row r="189" spans="2:65" s="1" customFormat="1" ht="24.25" customHeight="1">
      <c r="B189" s="139"/>
      <c r="C189" s="140" t="s">
        <v>358</v>
      </c>
      <c r="D189" s="140" t="s">
        <v>187</v>
      </c>
      <c r="E189" s="141" t="s">
        <v>2648</v>
      </c>
      <c r="F189" s="142" t="s">
        <v>2649</v>
      </c>
      <c r="G189" s="143" t="s">
        <v>190</v>
      </c>
      <c r="H189" s="144">
        <v>7.74</v>
      </c>
      <c r="I189" s="145"/>
      <c r="J189" s="146">
        <f t="shared" si="30"/>
        <v>0</v>
      </c>
      <c r="K189" s="147"/>
      <c r="L189" s="28"/>
      <c r="M189" s="148" t="s">
        <v>1</v>
      </c>
      <c r="N189" s="149" t="s">
        <v>36</v>
      </c>
      <c r="P189" s="150">
        <f t="shared" si="31"/>
        <v>0</v>
      </c>
      <c r="Q189" s="150">
        <v>5.1500000000000001E-3</v>
      </c>
      <c r="R189" s="150">
        <f t="shared" si="32"/>
        <v>3.9861000000000001E-2</v>
      </c>
      <c r="S189" s="150">
        <v>0</v>
      </c>
      <c r="T189" s="151">
        <f t="shared" si="33"/>
        <v>0</v>
      </c>
      <c r="AR189" s="152" t="s">
        <v>191</v>
      </c>
      <c r="AT189" s="152" t="s">
        <v>187</v>
      </c>
      <c r="AU189" s="152" t="s">
        <v>83</v>
      </c>
      <c r="AY189" s="13" t="s">
        <v>185</v>
      </c>
      <c r="BE189" s="153">
        <f t="shared" si="34"/>
        <v>0</v>
      </c>
      <c r="BF189" s="153">
        <f t="shared" si="35"/>
        <v>0</v>
      </c>
      <c r="BG189" s="153">
        <f t="shared" si="36"/>
        <v>0</v>
      </c>
      <c r="BH189" s="153">
        <f t="shared" si="37"/>
        <v>0</v>
      </c>
      <c r="BI189" s="153">
        <f t="shared" si="38"/>
        <v>0</v>
      </c>
      <c r="BJ189" s="13" t="s">
        <v>83</v>
      </c>
      <c r="BK189" s="153">
        <f t="shared" si="39"/>
        <v>0</v>
      </c>
      <c r="BL189" s="13" t="s">
        <v>191</v>
      </c>
      <c r="BM189" s="152" t="s">
        <v>2650</v>
      </c>
    </row>
    <row r="190" spans="2:65" s="1" customFormat="1" ht="24.25" customHeight="1">
      <c r="B190" s="139"/>
      <c r="C190" s="140" t="s">
        <v>362</v>
      </c>
      <c r="D190" s="140" t="s">
        <v>187</v>
      </c>
      <c r="E190" s="141" t="s">
        <v>343</v>
      </c>
      <c r="F190" s="142" t="s">
        <v>344</v>
      </c>
      <c r="G190" s="143" t="s">
        <v>190</v>
      </c>
      <c r="H190" s="144">
        <v>74.082999999999998</v>
      </c>
      <c r="I190" s="145"/>
      <c r="J190" s="146">
        <f t="shared" si="30"/>
        <v>0</v>
      </c>
      <c r="K190" s="147"/>
      <c r="L190" s="28"/>
      <c r="M190" s="148" t="s">
        <v>1</v>
      </c>
      <c r="N190" s="149" t="s">
        <v>36</v>
      </c>
      <c r="P190" s="150">
        <f t="shared" si="31"/>
        <v>0</v>
      </c>
      <c r="Q190" s="150">
        <v>1E-4</v>
      </c>
      <c r="R190" s="150">
        <f t="shared" si="32"/>
        <v>7.4083000000000005E-3</v>
      </c>
      <c r="S190" s="150">
        <v>0</v>
      </c>
      <c r="T190" s="151">
        <f t="shared" si="33"/>
        <v>0</v>
      </c>
      <c r="AR190" s="152" t="s">
        <v>191</v>
      </c>
      <c r="AT190" s="152" t="s">
        <v>187</v>
      </c>
      <c r="AU190" s="152" t="s">
        <v>83</v>
      </c>
      <c r="AY190" s="13" t="s">
        <v>185</v>
      </c>
      <c r="BE190" s="153">
        <f t="shared" si="34"/>
        <v>0</v>
      </c>
      <c r="BF190" s="153">
        <f t="shared" si="35"/>
        <v>0</v>
      </c>
      <c r="BG190" s="153">
        <f t="shared" si="36"/>
        <v>0</v>
      </c>
      <c r="BH190" s="153">
        <f t="shared" si="37"/>
        <v>0</v>
      </c>
      <c r="BI190" s="153">
        <f t="shared" si="38"/>
        <v>0</v>
      </c>
      <c r="BJ190" s="13" t="s">
        <v>83</v>
      </c>
      <c r="BK190" s="153">
        <f t="shared" si="39"/>
        <v>0</v>
      </c>
      <c r="BL190" s="13" t="s">
        <v>191</v>
      </c>
      <c r="BM190" s="152" t="s">
        <v>2651</v>
      </c>
    </row>
    <row r="191" spans="2:65" s="1" customFormat="1" ht="16.5" customHeight="1">
      <c r="B191" s="139"/>
      <c r="C191" s="140" t="s">
        <v>366</v>
      </c>
      <c r="D191" s="140" t="s">
        <v>187</v>
      </c>
      <c r="E191" s="141" t="s">
        <v>347</v>
      </c>
      <c r="F191" s="142" t="s">
        <v>2652</v>
      </c>
      <c r="G191" s="143" t="s">
        <v>190</v>
      </c>
      <c r="H191" s="144">
        <v>62.17</v>
      </c>
      <c r="I191" s="145"/>
      <c r="J191" s="146">
        <f t="shared" si="30"/>
        <v>0</v>
      </c>
      <c r="K191" s="147"/>
      <c r="L191" s="28"/>
      <c r="M191" s="148" t="s">
        <v>1</v>
      </c>
      <c r="N191" s="149" t="s">
        <v>36</v>
      </c>
      <c r="P191" s="150">
        <f t="shared" si="31"/>
        <v>0</v>
      </c>
      <c r="Q191" s="150">
        <v>0</v>
      </c>
      <c r="R191" s="150">
        <f t="shared" si="32"/>
        <v>0</v>
      </c>
      <c r="S191" s="150">
        <v>0</v>
      </c>
      <c r="T191" s="151">
        <f t="shared" si="33"/>
        <v>0</v>
      </c>
      <c r="AR191" s="152" t="s">
        <v>191</v>
      </c>
      <c r="AT191" s="152" t="s">
        <v>187</v>
      </c>
      <c r="AU191" s="152" t="s">
        <v>83</v>
      </c>
      <c r="AY191" s="13" t="s">
        <v>185</v>
      </c>
      <c r="BE191" s="153">
        <f t="shared" si="34"/>
        <v>0</v>
      </c>
      <c r="BF191" s="153">
        <f t="shared" si="35"/>
        <v>0</v>
      </c>
      <c r="BG191" s="153">
        <f t="shared" si="36"/>
        <v>0</v>
      </c>
      <c r="BH191" s="153">
        <f t="shared" si="37"/>
        <v>0</v>
      </c>
      <c r="BI191" s="153">
        <f t="shared" si="38"/>
        <v>0</v>
      </c>
      <c r="BJ191" s="13" t="s">
        <v>83</v>
      </c>
      <c r="BK191" s="153">
        <f t="shared" si="39"/>
        <v>0</v>
      </c>
      <c r="BL191" s="13" t="s">
        <v>191</v>
      </c>
      <c r="BM191" s="152" t="s">
        <v>2653</v>
      </c>
    </row>
    <row r="192" spans="2:65" s="1" customFormat="1" ht="21.75" customHeight="1">
      <c r="B192" s="139"/>
      <c r="C192" s="140" t="s">
        <v>370</v>
      </c>
      <c r="D192" s="140" t="s">
        <v>187</v>
      </c>
      <c r="E192" s="141" t="s">
        <v>2654</v>
      </c>
      <c r="F192" s="142" t="s">
        <v>2655</v>
      </c>
      <c r="G192" s="143" t="s">
        <v>190</v>
      </c>
      <c r="H192" s="144">
        <v>58.158000000000001</v>
      </c>
      <c r="I192" s="145"/>
      <c r="J192" s="146">
        <f t="shared" si="30"/>
        <v>0</v>
      </c>
      <c r="K192" s="147"/>
      <c r="L192" s="28"/>
      <c r="M192" s="148" t="s">
        <v>1</v>
      </c>
      <c r="N192" s="149" t="s">
        <v>36</v>
      </c>
      <c r="P192" s="150">
        <f t="shared" si="31"/>
        <v>0</v>
      </c>
      <c r="Q192" s="150">
        <v>1.196E-2</v>
      </c>
      <c r="R192" s="150">
        <f t="shared" si="32"/>
        <v>0.69556967999999997</v>
      </c>
      <c r="S192" s="150">
        <v>0</v>
      </c>
      <c r="T192" s="151">
        <f t="shared" si="33"/>
        <v>0</v>
      </c>
      <c r="AR192" s="152" t="s">
        <v>191</v>
      </c>
      <c r="AT192" s="152" t="s">
        <v>187</v>
      </c>
      <c r="AU192" s="152" t="s">
        <v>83</v>
      </c>
      <c r="AY192" s="13" t="s">
        <v>185</v>
      </c>
      <c r="BE192" s="153">
        <f t="shared" si="34"/>
        <v>0</v>
      </c>
      <c r="BF192" s="153">
        <f t="shared" si="35"/>
        <v>0</v>
      </c>
      <c r="BG192" s="153">
        <f t="shared" si="36"/>
        <v>0</v>
      </c>
      <c r="BH192" s="153">
        <f t="shared" si="37"/>
        <v>0</v>
      </c>
      <c r="BI192" s="153">
        <f t="shared" si="38"/>
        <v>0</v>
      </c>
      <c r="BJ192" s="13" t="s">
        <v>83</v>
      </c>
      <c r="BK192" s="153">
        <f t="shared" si="39"/>
        <v>0</v>
      </c>
      <c r="BL192" s="13" t="s">
        <v>191</v>
      </c>
      <c r="BM192" s="152" t="s">
        <v>2656</v>
      </c>
    </row>
    <row r="193" spans="2:65" s="1" customFormat="1" ht="24.25" customHeight="1">
      <c r="B193" s="139"/>
      <c r="C193" s="140" t="s">
        <v>374</v>
      </c>
      <c r="D193" s="140" t="s">
        <v>187</v>
      </c>
      <c r="E193" s="141" t="s">
        <v>2657</v>
      </c>
      <c r="F193" s="142" t="s">
        <v>2658</v>
      </c>
      <c r="G193" s="143" t="s">
        <v>190</v>
      </c>
      <c r="H193" s="144">
        <v>15.925000000000001</v>
      </c>
      <c r="I193" s="145"/>
      <c r="J193" s="146">
        <f t="shared" si="30"/>
        <v>0</v>
      </c>
      <c r="K193" s="147"/>
      <c r="L193" s="28"/>
      <c r="M193" s="148" t="s">
        <v>1</v>
      </c>
      <c r="N193" s="149" t="s">
        <v>36</v>
      </c>
      <c r="P193" s="150">
        <f t="shared" si="31"/>
        <v>0</v>
      </c>
      <c r="Q193" s="150">
        <v>1.136E-2</v>
      </c>
      <c r="R193" s="150">
        <f t="shared" si="32"/>
        <v>0.18090800000000001</v>
      </c>
      <c r="S193" s="150">
        <v>0</v>
      </c>
      <c r="T193" s="151">
        <f t="shared" si="33"/>
        <v>0</v>
      </c>
      <c r="AR193" s="152" t="s">
        <v>191</v>
      </c>
      <c r="AT193" s="152" t="s">
        <v>187</v>
      </c>
      <c r="AU193" s="152" t="s">
        <v>83</v>
      </c>
      <c r="AY193" s="13" t="s">
        <v>185</v>
      </c>
      <c r="BE193" s="153">
        <f t="shared" si="34"/>
        <v>0</v>
      </c>
      <c r="BF193" s="153">
        <f t="shared" si="35"/>
        <v>0</v>
      </c>
      <c r="BG193" s="153">
        <f t="shared" si="36"/>
        <v>0</v>
      </c>
      <c r="BH193" s="153">
        <f t="shared" si="37"/>
        <v>0</v>
      </c>
      <c r="BI193" s="153">
        <f t="shared" si="38"/>
        <v>0</v>
      </c>
      <c r="BJ193" s="13" t="s">
        <v>83</v>
      </c>
      <c r="BK193" s="153">
        <f t="shared" si="39"/>
        <v>0</v>
      </c>
      <c r="BL193" s="13" t="s">
        <v>191</v>
      </c>
      <c r="BM193" s="152" t="s">
        <v>2659</v>
      </c>
    </row>
    <row r="194" spans="2:65" s="1" customFormat="1" ht="24.25" customHeight="1">
      <c r="B194" s="139"/>
      <c r="C194" s="140" t="s">
        <v>379</v>
      </c>
      <c r="D194" s="140" t="s">
        <v>187</v>
      </c>
      <c r="E194" s="141" t="s">
        <v>2660</v>
      </c>
      <c r="F194" s="142" t="s">
        <v>2661</v>
      </c>
      <c r="G194" s="143" t="s">
        <v>198</v>
      </c>
      <c r="H194" s="144">
        <v>5.468</v>
      </c>
      <c r="I194" s="145"/>
      <c r="J194" s="146">
        <f t="shared" si="30"/>
        <v>0</v>
      </c>
      <c r="K194" s="147"/>
      <c r="L194" s="28"/>
      <c r="M194" s="148" t="s">
        <v>1</v>
      </c>
      <c r="N194" s="149" t="s">
        <v>36</v>
      </c>
      <c r="P194" s="150">
        <f t="shared" si="31"/>
        <v>0</v>
      </c>
      <c r="Q194" s="150">
        <v>2.28485</v>
      </c>
      <c r="R194" s="150">
        <f t="shared" si="32"/>
        <v>12.4935598</v>
      </c>
      <c r="S194" s="150">
        <v>0</v>
      </c>
      <c r="T194" s="151">
        <f t="shared" si="33"/>
        <v>0</v>
      </c>
      <c r="AR194" s="152" t="s">
        <v>191</v>
      </c>
      <c r="AT194" s="152" t="s">
        <v>187</v>
      </c>
      <c r="AU194" s="152" t="s">
        <v>83</v>
      </c>
      <c r="AY194" s="13" t="s">
        <v>185</v>
      </c>
      <c r="BE194" s="153">
        <f t="shared" si="34"/>
        <v>0</v>
      </c>
      <c r="BF194" s="153">
        <f t="shared" si="35"/>
        <v>0</v>
      </c>
      <c r="BG194" s="153">
        <f t="shared" si="36"/>
        <v>0</v>
      </c>
      <c r="BH194" s="153">
        <f t="shared" si="37"/>
        <v>0</v>
      </c>
      <c r="BI194" s="153">
        <f t="shared" si="38"/>
        <v>0</v>
      </c>
      <c r="BJ194" s="13" t="s">
        <v>83</v>
      </c>
      <c r="BK194" s="153">
        <f t="shared" si="39"/>
        <v>0</v>
      </c>
      <c r="BL194" s="13" t="s">
        <v>191</v>
      </c>
      <c r="BM194" s="152" t="s">
        <v>2662</v>
      </c>
    </row>
    <row r="195" spans="2:65" s="1" customFormat="1" ht="21.75" customHeight="1">
      <c r="B195" s="139"/>
      <c r="C195" s="140" t="s">
        <v>383</v>
      </c>
      <c r="D195" s="140" t="s">
        <v>187</v>
      </c>
      <c r="E195" s="141" t="s">
        <v>910</v>
      </c>
      <c r="F195" s="142" t="s">
        <v>911</v>
      </c>
      <c r="G195" s="143" t="s">
        <v>190</v>
      </c>
      <c r="H195" s="144">
        <v>3.645</v>
      </c>
      <c r="I195" s="145"/>
      <c r="J195" s="146">
        <f t="shared" si="30"/>
        <v>0</v>
      </c>
      <c r="K195" s="147"/>
      <c r="L195" s="28"/>
      <c r="M195" s="148" t="s">
        <v>1</v>
      </c>
      <c r="N195" s="149" t="s">
        <v>36</v>
      </c>
      <c r="P195" s="150">
        <f t="shared" si="31"/>
        <v>0</v>
      </c>
      <c r="Q195" s="150">
        <v>7.8600000000000007E-3</v>
      </c>
      <c r="R195" s="150">
        <f t="shared" si="32"/>
        <v>2.8649700000000004E-2</v>
      </c>
      <c r="S195" s="150">
        <v>0</v>
      </c>
      <c r="T195" s="151">
        <f t="shared" si="33"/>
        <v>0</v>
      </c>
      <c r="AR195" s="152" t="s">
        <v>191</v>
      </c>
      <c r="AT195" s="152" t="s">
        <v>187</v>
      </c>
      <c r="AU195" s="152" t="s">
        <v>83</v>
      </c>
      <c r="AY195" s="13" t="s">
        <v>185</v>
      </c>
      <c r="BE195" s="153">
        <f t="shared" si="34"/>
        <v>0</v>
      </c>
      <c r="BF195" s="153">
        <f t="shared" si="35"/>
        <v>0</v>
      </c>
      <c r="BG195" s="153">
        <f t="shared" si="36"/>
        <v>0</v>
      </c>
      <c r="BH195" s="153">
        <f t="shared" si="37"/>
        <v>0</v>
      </c>
      <c r="BI195" s="153">
        <f t="shared" si="38"/>
        <v>0</v>
      </c>
      <c r="BJ195" s="13" t="s">
        <v>83</v>
      </c>
      <c r="BK195" s="153">
        <f t="shared" si="39"/>
        <v>0</v>
      </c>
      <c r="BL195" s="13" t="s">
        <v>191</v>
      </c>
      <c r="BM195" s="152" t="s">
        <v>2663</v>
      </c>
    </row>
    <row r="196" spans="2:65" s="1" customFormat="1" ht="21.75" customHeight="1">
      <c r="B196" s="139"/>
      <c r="C196" s="140" t="s">
        <v>387</v>
      </c>
      <c r="D196" s="140" t="s">
        <v>187</v>
      </c>
      <c r="E196" s="141" t="s">
        <v>913</v>
      </c>
      <c r="F196" s="142" t="s">
        <v>914</v>
      </c>
      <c r="G196" s="143" t="s">
        <v>190</v>
      </c>
      <c r="H196" s="144">
        <v>3.645</v>
      </c>
      <c r="I196" s="145"/>
      <c r="J196" s="146">
        <f t="shared" si="30"/>
        <v>0</v>
      </c>
      <c r="K196" s="147"/>
      <c r="L196" s="28"/>
      <c r="M196" s="148" t="s">
        <v>1</v>
      </c>
      <c r="N196" s="149" t="s">
        <v>36</v>
      </c>
      <c r="P196" s="150">
        <f t="shared" si="31"/>
        <v>0</v>
      </c>
      <c r="Q196" s="150">
        <v>0</v>
      </c>
      <c r="R196" s="150">
        <f t="shared" si="32"/>
        <v>0</v>
      </c>
      <c r="S196" s="150">
        <v>0</v>
      </c>
      <c r="T196" s="151">
        <f t="shared" si="33"/>
        <v>0</v>
      </c>
      <c r="AR196" s="152" t="s">
        <v>191</v>
      </c>
      <c r="AT196" s="152" t="s">
        <v>187</v>
      </c>
      <c r="AU196" s="152" t="s">
        <v>83</v>
      </c>
      <c r="AY196" s="13" t="s">
        <v>185</v>
      </c>
      <c r="BE196" s="153">
        <f t="shared" si="34"/>
        <v>0</v>
      </c>
      <c r="BF196" s="153">
        <f t="shared" si="35"/>
        <v>0</v>
      </c>
      <c r="BG196" s="153">
        <f t="shared" si="36"/>
        <v>0</v>
      </c>
      <c r="BH196" s="153">
        <f t="shared" si="37"/>
        <v>0</v>
      </c>
      <c r="BI196" s="153">
        <f t="shared" si="38"/>
        <v>0</v>
      </c>
      <c r="BJ196" s="13" t="s">
        <v>83</v>
      </c>
      <c r="BK196" s="153">
        <f t="shared" si="39"/>
        <v>0</v>
      </c>
      <c r="BL196" s="13" t="s">
        <v>191</v>
      </c>
      <c r="BM196" s="152" t="s">
        <v>2664</v>
      </c>
    </row>
    <row r="197" spans="2:65" s="1" customFormat="1" ht="38" customHeight="1">
      <c r="B197" s="139"/>
      <c r="C197" s="140" t="s">
        <v>391</v>
      </c>
      <c r="D197" s="140" t="s">
        <v>187</v>
      </c>
      <c r="E197" s="141" t="s">
        <v>2665</v>
      </c>
      <c r="F197" s="142" t="s">
        <v>2666</v>
      </c>
      <c r="G197" s="143" t="s">
        <v>190</v>
      </c>
      <c r="H197" s="144">
        <v>36.450000000000003</v>
      </c>
      <c r="I197" s="145"/>
      <c r="J197" s="146">
        <f t="shared" si="30"/>
        <v>0</v>
      </c>
      <c r="K197" s="147"/>
      <c r="L197" s="28"/>
      <c r="M197" s="148" t="s">
        <v>1</v>
      </c>
      <c r="N197" s="149" t="s">
        <v>36</v>
      </c>
      <c r="P197" s="150">
        <f t="shared" si="31"/>
        <v>0</v>
      </c>
      <c r="Q197" s="150">
        <v>6.2700000000000004E-3</v>
      </c>
      <c r="R197" s="150">
        <f t="shared" si="32"/>
        <v>0.22854150000000004</v>
      </c>
      <c r="S197" s="150">
        <v>0</v>
      </c>
      <c r="T197" s="151">
        <f t="shared" si="33"/>
        <v>0</v>
      </c>
      <c r="AR197" s="152" t="s">
        <v>191</v>
      </c>
      <c r="AT197" s="152" t="s">
        <v>187</v>
      </c>
      <c r="AU197" s="152" t="s">
        <v>83</v>
      </c>
      <c r="AY197" s="13" t="s">
        <v>185</v>
      </c>
      <c r="BE197" s="153">
        <f t="shared" si="34"/>
        <v>0</v>
      </c>
      <c r="BF197" s="153">
        <f t="shared" si="35"/>
        <v>0</v>
      </c>
      <c r="BG197" s="153">
        <f t="shared" si="36"/>
        <v>0</v>
      </c>
      <c r="BH197" s="153">
        <f t="shared" si="37"/>
        <v>0</v>
      </c>
      <c r="BI197" s="153">
        <f t="shared" si="38"/>
        <v>0</v>
      </c>
      <c r="BJ197" s="13" t="s">
        <v>83</v>
      </c>
      <c r="BK197" s="153">
        <f t="shared" si="39"/>
        <v>0</v>
      </c>
      <c r="BL197" s="13" t="s">
        <v>191</v>
      </c>
      <c r="BM197" s="152" t="s">
        <v>2667</v>
      </c>
    </row>
    <row r="198" spans="2:65" s="1" customFormat="1" ht="21.75" customHeight="1">
      <c r="B198" s="139"/>
      <c r="C198" s="140" t="s">
        <v>395</v>
      </c>
      <c r="D198" s="140" t="s">
        <v>187</v>
      </c>
      <c r="E198" s="141" t="s">
        <v>916</v>
      </c>
      <c r="F198" s="142" t="s">
        <v>2668</v>
      </c>
      <c r="G198" s="143" t="s">
        <v>198</v>
      </c>
      <c r="H198" s="144">
        <v>7.2590000000000003</v>
      </c>
      <c r="I198" s="145"/>
      <c r="J198" s="146">
        <f t="shared" si="30"/>
        <v>0</v>
      </c>
      <c r="K198" s="147"/>
      <c r="L198" s="28"/>
      <c r="M198" s="148" t="s">
        <v>1</v>
      </c>
      <c r="N198" s="149" t="s">
        <v>36</v>
      </c>
      <c r="P198" s="150">
        <f t="shared" si="31"/>
        <v>0</v>
      </c>
      <c r="Q198" s="150">
        <v>1.837</v>
      </c>
      <c r="R198" s="150">
        <f t="shared" si="32"/>
        <v>13.334783</v>
      </c>
      <c r="S198" s="150">
        <v>0</v>
      </c>
      <c r="T198" s="151">
        <f t="shared" si="33"/>
        <v>0</v>
      </c>
      <c r="AR198" s="152" t="s">
        <v>191</v>
      </c>
      <c r="AT198" s="152" t="s">
        <v>187</v>
      </c>
      <c r="AU198" s="152" t="s">
        <v>83</v>
      </c>
      <c r="AY198" s="13" t="s">
        <v>185</v>
      </c>
      <c r="BE198" s="153">
        <f t="shared" si="34"/>
        <v>0</v>
      </c>
      <c r="BF198" s="153">
        <f t="shared" si="35"/>
        <v>0</v>
      </c>
      <c r="BG198" s="153">
        <f t="shared" si="36"/>
        <v>0</v>
      </c>
      <c r="BH198" s="153">
        <f t="shared" si="37"/>
        <v>0</v>
      </c>
      <c r="BI198" s="153">
        <f t="shared" si="38"/>
        <v>0</v>
      </c>
      <c r="BJ198" s="13" t="s">
        <v>83</v>
      </c>
      <c r="BK198" s="153">
        <f t="shared" si="39"/>
        <v>0</v>
      </c>
      <c r="BL198" s="13" t="s">
        <v>191</v>
      </c>
      <c r="BM198" s="152" t="s">
        <v>2669</v>
      </c>
    </row>
    <row r="199" spans="2:65" s="11" customFormat="1" ht="23" customHeight="1">
      <c r="B199" s="127"/>
      <c r="D199" s="128" t="s">
        <v>69</v>
      </c>
      <c r="E199" s="137" t="s">
        <v>219</v>
      </c>
      <c r="F199" s="137" t="s">
        <v>378</v>
      </c>
      <c r="I199" s="130"/>
      <c r="J199" s="138">
        <f>BK199</f>
        <v>0</v>
      </c>
      <c r="L199" s="127"/>
      <c r="M199" s="132"/>
      <c r="P199" s="133">
        <f>SUM(P200:P210)</f>
        <v>0</v>
      </c>
      <c r="R199" s="133">
        <f>SUM(R200:R210)</f>
        <v>4.2998832274999996</v>
      </c>
      <c r="T199" s="134">
        <f>SUM(T200:T210)</f>
        <v>0</v>
      </c>
      <c r="AR199" s="128" t="s">
        <v>77</v>
      </c>
      <c r="AT199" s="135" t="s">
        <v>69</v>
      </c>
      <c r="AU199" s="135" t="s">
        <v>77</v>
      </c>
      <c r="AY199" s="128" t="s">
        <v>185</v>
      </c>
      <c r="BK199" s="136">
        <f>SUM(BK200:BK210)</f>
        <v>0</v>
      </c>
    </row>
    <row r="200" spans="2:65" s="1" customFormat="1" ht="33" customHeight="1">
      <c r="B200" s="139"/>
      <c r="C200" s="140" t="s">
        <v>399</v>
      </c>
      <c r="D200" s="140" t="s">
        <v>187</v>
      </c>
      <c r="E200" s="141" t="s">
        <v>919</v>
      </c>
      <c r="F200" s="142" t="s">
        <v>920</v>
      </c>
      <c r="G200" s="143" t="s">
        <v>190</v>
      </c>
      <c r="H200" s="144">
        <v>79.643000000000001</v>
      </c>
      <c r="I200" s="145"/>
      <c r="J200" s="146">
        <f t="shared" ref="J200:J210" si="40">ROUND(I200*H200,2)</f>
        <v>0</v>
      </c>
      <c r="K200" s="147"/>
      <c r="L200" s="28"/>
      <c r="M200" s="148" t="s">
        <v>1</v>
      </c>
      <c r="N200" s="149" t="s">
        <v>36</v>
      </c>
      <c r="P200" s="150">
        <f t="shared" ref="P200:P210" si="41">O200*H200</f>
        <v>0</v>
      </c>
      <c r="Q200" s="150">
        <v>2.571E-2</v>
      </c>
      <c r="R200" s="150">
        <f t="shared" ref="R200:R210" si="42">Q200*H200</f>
        <v>2.0476215300000002</v>
      </c>
      <c r="S200" s="150">
        <v>0</v>
      </c>
      <c r="T200" s="151">
        <f t="shared" ref="T200:T210" si="43">S200*H200</f>
        <v>0</v>
      </c>
      <c r="AR200" s="152" t="s">
        <v>191</v>
      </c>
      <c r="AT200" s="152" t="s">
        <v>187</v>
      </c>
      <c r="AU200" s="152" t="s">
        <v>83</v>
      </c>
      <c r="AY200" s="13" t="s">
        <v>185</v>
      </c>
      <c r="BE200" s="153">
        <f t="shared" ref="BE200:BE210" si="44">IF(N200="základná",J200,0)</f>
        <v>0</v>
      </c>
      <c r="BF200" s="153">
        <f t="shared" ref="BF200:BF210" si="45">IF(N200="znížená",J200,0)</f>
        <v>0</v>
      </c>
      <c r="BG200" s="153">
        <f t="shared" ref="BG200:BG210" si="46">IF(N200="zákl. prenesená",J200,0)</f>
        <v>0</v>
      </c>
      <c r="BH200" s="153">
        <f t="shared" ref="BH200:BH210" si="47">IF(N200="zníž. prenesená",J200,0)</f>
        <v>0</v>
      </c>
      <c r="BI200" s="153">
        <f t="shared" ref="BI200:BI210" si="48">IF(N200="nulová",J200,0)</f>
        <v>0</v>
      </c>
      <c r="BJ200" s="13" t="s">
        <v>83</v>
      </c>
      <c r="BK200" s="153">
        <f t="shared" ref="BK200:BK210" si="49">ROUND(I200*H200,2)</f>
        <v>0</v>
      </c>
      <c r="BL200" s="13" t="s">
        <v>191</v>
      </c>
      <c r="BM200" s="152" t="s">
        <v>2670</v>
      </c>
    </row>
    <row r="201" spans="2:65" s="1" customFormat="1" ht="44.25" customHeight="1">
      <c r="B201" s="139"/>
      <c r="C201" s="140" t="s">
        <v>403</v>
      </c>
      <c r="D201" s="140" t="s">
        <v>187</v>
      </c>
      <c r="E201" s="141" t="s">
        <v>922</v>
      </c>
      <c r="F201" s="142" t="s">
        <v>923</v>
      </c>
      <c r="G201" s="143" t="s">
        <v>190</v>
      </c>
      <c r="H201" s="144">
        <v>79.643000000000001</v>
      </c>
      <c r="I201" s="145"/>
      <c r="J201" s="146">
        <f t="shared" si="40"/>
        <v>0</v>
      </c>
      <c r="K201" s="147"/>
      <c r="L201" s="28"/>
      <c r="M201" s="148" t="s">
        <v>1</v>
      </c>
      <c r="N201" s="149" t="s">
        <v>36</v>
      </c>
      <c r="P201" s="150">
        <f t="shared" si="41"/>
        <v>0</v>
      </c>
      <c r="Q201" s="150">
        <v>0</v>
      </c>
      <c r="R201" s="150">
        <f t="shared" si="42"/>
        <v>0</v>
      </c>
      <c r="S201" s="150">
        <v>0</v>
      </c>
      <c r="T201" s="151">
        <f t="shared" si="43"/>
        <v>0</v>
      </c>
      <c r="AR201" s="152" t="s">
        <v>191</v>
      </c>
      <c r="AT201" s="152" t="s">
        <v>187</v>
      </c>
      <c r="AU201" s="152" t="s">
        <v>83</v>
      </c>
      <c r="AY201" s="13" t="s">
        <v>185</v>
      </c>
      <c r="BE201" s="153">
        <f t="shared" si="44"/>
        <v>0</v>
      </c>
      <c r="BF201" s="153">
        <f t="shared" si="45"/>
        <v>0</v>
      </c>
      <c r="BG201" s="153">
        <f t="shared" si="46"/>
        <v>0</v>
      </c>
      <c r="BH201" s="153">
        <f t="shared" si="47"/>
        <v>0</v>
      </c>
      <c r="BI201" s="153">
        <f t="shared" si="48"/>
        <v>0</v>
      </c>
      <c r="BJ201" s="13" t="s">
        <v>83</v>
      </c>
      <c r="BK201" s="153">
        <f t="shared" si="49"/>
        <v>0</v>
      </c>
      <c r="BL201" s="13" t="s">
        <v>191</v>
      </c>
      <c r="BM201" s="152" t="s">
        <v>2671</v>
      </c>
    </row>
    <row r="202" spans="2:65" s="1" customFormat="1" ht="33" customHeight="1">
      <c r="B202" s="139"/>
      <c r="C202" s="140" t="s">
        <v>407</v>
      </c>
      <c r="D202" s="140" t="s">
        <v>187</v>
      </c>
      <c r="E202" s="141" t="s">
        <v>925</v>
      </c>
      <c r="F202" s="142" t="s">
        <v>926</v>
      </c>
      <c r="G202" s="143" t="s">
        <v>190</v>
      </c>
      <c r="H202" s="144">
        <v>79.643000000000001</v>
      </c>
      <c r="I202" s="145"/>
      <c r="J202" s="146">
        <f t="shared" si="40"/>
        <v>0</v>
      </c>
      <c r="K202" s="147"/>
      <c r="L202" s="28"/>
      <c r="M202" s="148" t="s">
        <v>1</v>
      </c>
      <c r="N202" s="149" t="s">
        <v>36</v>
      </c>
      <c r="P202" s="150">
        <f t="shared" si="41"/>
        <v>0</v>
      </c>
      <c r="Q202" s="150">
        <v>2.571E-2</v>
      </c>
      <c r="R202" s="150">
        <f t="shared" si="42"/>
        <v>2.0476215300000002</v>
      </c>
      <c r="S202" s="150">
        <v>0</v>
      </c>
      <c r="T202" s="151">
        <f t="shared" si="43"/>
        <v>0</v>
      </c>
      <c r="AR202" s="152" t="s">
        <v>191</v>
      </c>
      <c r="AT202" s="152" t="s">
        <v>187</v>
      </c>
      <c r="AU202" s="152" t="s">
        <v>83</v>
      </c>
      <c r="AY202" s="13" t="s">
        <v>185</v>
      </c>
      <c r="BE202" s="153">
        <f t="shared" si="44"/>
        <v>0</v>
      </c>
      <c r="BF202" s="153">
        <f t="shared" si="45"/>
        <v>0</v>
      </c>
      <c r="BG202" s="153">
        <f t="shared" si="46"/>
        <v>0</v>
      </c>
      <c r="BH202" s="153">
        <f t="shared" si="47"/>
        <v>0</v>
      </c>
      <c r="BI202" s="153">
        <f t="shared" si="48"/>
        <v>0</v>
      </c>
      <c r="BJ202" s="13" t="s">
        <v>83</v>
      </c>
      <c r="BK202" s="153">
        <f t="shared" si="49"/>
        <v>0</v>
      </c>
      <c r="BL202" s="13" t="s">
        <v>191</v>
      </c>
      <c r="BM202" s="152" t="s">
        <v>2672</v>
      </c>
    </row>
    <row r="203" spans="2:65" s="1" customFormat="1" ht="24.25" customHeight="1">
      <c r="B203" s="139"/>
      <c r="C203" s="140" t="s">
        <v>411</v>
      </c>
      <c r="D203" s="140" t="s">
        <v>187</v>
      </c>
      <c r="E203" s="141" t="s">
        <v>2673</v>
      </c>
      <c r="F203" s="142" t="s">
        <v>2674</v>
      </c>
      <c r="G203" s="143" t="s">
        <v>190</v>
      </c>
      <c r="H203" s="144">
        <v>31.375</v>
      </c>
      <c r="I203" s="145"/>
      <c r="J203" s="146">
        <f t="shared" si="40"/>
        <v>0</v>
      </c>
      <c r="K203" s="147"/>
      <c r="L203" s="28"/>
      <c r="M203" s="148" t="s">
        <v>1</v>
      </c>
      <c r="N203" s="149" t="s">
        <v>36</v>
      </c>
      <c r="P203" s="150">
        <f t="shared" si="41"/>
        <v>0</v>
      </c>
      <c r="Q203" s="150">
        <v>6.1813399999999996E-3</v>
      </c>
      <c r="R203" s="150">
        <f t="shared" si="42"/>
        <v>0.19393954249999998</v>
      </c>
      <c r="S203" s="150">
        <v>0</v>
      </c>
      <c r="T203" s="151">
        <f t="shared" si="43"/>
        <v>0</v>
      </c>
      <c r="AR203" s="152" t="s">
        <v>191</v>
      </c>
      <c r="AT203" s="152" t="s">
        <v>187</v>
      </c>
      <c r="AU203" s="152" t="s">
        <v>83</v>
      </c>
      <c r="AY203" s="13" t="s">
        <v>185</v>
      </c>
      <c r="BE203" s="153">
        <f t="shared" si="44"/>
        <v>0</v>
      </c>
      <c r="BF203" s="153">
        <f t="shared" si="45"/>
        <v>0</v>
      </c>
      <c r="BG203" s="153">
        <f t="shared" si="46"/>
        <v>0</v>
      </c>
      <c r="BH203" s="153">
        <f t="shared" si="47"/>
        <v>0</v>
      </c>
      <c r="BI203" s="153">
        <f t="shared" si="48"/>
        <v>0</v>
      </c>
      <c r="BJ203" s="13" t="s">
        <v>83</v>
      </c>
      <c r="BK203" s="153">
        <f t="shared" si="49"/>
        <v>0</v>
      </c>
      <c r="BL203" s="13" t="s">
        <v>191</v>
      </c>
      <c r="BM203" s="152" t="s">
        <v>2675</v>
      </c>
    </row>
    <row r="204" spans="2:65" s="1" customFormat="1" ht="16.5" customHeight="1">
      <c r="B204" s="139"/>
      <c r="C204" s="140" t="s">
        <v>415</v>
      </c>
      <c r="D204" s="140" t="s">
        <v>187</v>
      </c>
      <c r="E204" s="141" t="s">
        <v>931</v>
      </c>
      <c r="F204" s="142" t="s">
        <v>932</v>
      </c>
      <c r="G204" s="143" t="s">
        <v>190</v>
      </c>
      <c r="H204" s="144">
        <v>31.375</v>
      </c>
      <c r="I204" s="145"/>
      <c r="J204" s="146">
        <f t="shared" si="40"/>
        <v>0</v>
      </c>
      <c r="K204" s="147"/>
      <c r="L204" s="28"/>
      <c r="M204" s="148" t="s">
        <v>1</v>
      </c>
      <c r="N204" s="149" t="s">
        <v>36</v>
      </c>
      <c r="P204" s="150">
        <f t="shared" si="41"/>
        <v>0</v>
      </c>
      <c r="Q204" s="150">
        <v>4.6999999999999997E-5</v>
      </c>
      <c r="R204" s="150">
        <f t="shared" si="42"/>
        <v>1.4746249999999998E-3</v>
      </c>
      <c r="S204" s="150">
        <v>0</v>
      </c>
      <c r="T204" s="151">
        <f t="shared" si="43"/>
        <v>0</v>
      </c>
      <c r="AR204" s="152" t="s">
        <v>191</v>
      </c>
      <c r="AT204" s="152" t="s">
        <v>187</v>
      </c>
      <c r="AU204" s="152" t="s">
        <v>83</v>
      </c>
      <c r="AY204" s="13" t="s">
        <v>185</v>
      </c>
      <c r="BE204" s="153">
        <f t="shared" si="44"/>
        <v>0</v>
      </c>
      <c r="BF204" s="153">
        <f t="shared" si="45"/>
        <v>0</v>
      </c>
      <c r="BG204" s="153">
        <f t="shared" si="46"/>
        <v>0</v>
      </c>
      <c r="BH204" s="153">
        <f t="shared" si="47"/>
        <v>0</v>
      </c>
      <c r="BI204" s="153">
        <f t="shared" si="48"/>
        <v>0</v>
      </c>
      <c r="BJ204" s="13" t="s">
        <v>83</v>
      </c>
      <c r="BK204" s="153">
        <f t="shared" si="49"/>
        <v>0</v>
      </c>
      <c r="BL204" s="13" t="s">
        <v>191</v>
      </c>
      <c r="BM204" s="152" t="s">
        <v>2676</v>
      </c>
    </row>
    <row r="205" spans="2:65" s="1" customFormat="1" ht="16.5" customHeight="1">
      <c r="B205" s="139"/>
      <c r="C205" s="140" t="s">
        <v>419</v>
      </c>
      <c r="D205" s="140" t="s">
        <v>187</v>
      </c>
      <c r="E205" s="141" t="s">
        <v>2677</v>
      </c>
      <c r="F205" s="142" t="s">
        <v>2678</v>
      </c>
      <c r="G205" s="143" t="s">
        <v>241</v>
      </c>
      <c r="H205" s="144">
        <v>24.3</v>
      </c>
      <c r="I205" s="145"/>
      <c r="J205" s="146">
        <f t="shared" si="40"/>
        <v>0</v>
      </c>
      <c r="K205" s="147"/>
      <c r="L205" s="28"/>
      <c r="M205" s="148" t="s">
        <v>1</v>
      </c>
      <c r="N205" s="149" t="s">
        <v>36</v>
      </c>
      <c r="P205" s="150">
        <f t="shared" si="41"/>
        <v>0</v>
      </c>
      <c r="Q205" s="150">
        <v>1.9000000000000001E-4</v>
      </c>
      <c r="R205" s="150">
        <f t="shared" si="42"/>
        <v>4.6170000000000004E-3</v>
      </c>
      <c r="S205" s="150">
        <v>0</v>
      </c>
      <c r="T205" s="151">
        <f t="shared" si="43"/>
        <v>0</v>
      </c>
      <c r="AR205" s="152" t="s">
        <v>191</v>
      </c>
      <c r="AT205" s="152" t="s">
        <v>187</v>
      </c>
      <c r="AU205" s="152" t="s">
        <v>83</v>
      </c>
      <c r="AY205" s="13" t="s">
        <v>185</v>
      </c>
      <c r="BE205" s="153">
        <f t="shared" si="44"/>
        <v>0</v>
      </c>
      <c r="BF205" s="153">
        <f t="shared" si="45"/>
        <v>0</v>
      </c>
      <c r="BG205" s="153">
        <f t="shared" si="46"/>
        <v>0</v>
      </c>
      <c r="BH205" s="153">
        <f t="shared" si="47"/>
        <v>0</v>
      </c>
      <c r="BI205" s="153">
        <f t="shared" si="48"/>
        <v>0</v>
      </c>
      <c r="BJ205" s="13" t="s">
        <v>83</v>
      </c>
      <c r="BK205" s="153">
        <f t="shared" si="49"/>
        <v>0</v>
      </c>
      <c r="BL205" s="13" t="s">
        <v>191</v>
      </c>
      <c r="BM205" s="152" t="s">
        <v>2679</v>
      </c>
    </row>
    <row r="206" spans="2:65" s="1" customFormat="1" ht="24.25" customHeight="1">
      <c r="B206" s="139"/>
      <c r="C206" s="140" t="s">
        <v>423</v>
      </c>
      <c r="D206" s="140" t="s">
        <v>187</v>
      </c>
      <c r="E206" s="141" t="s">
        <v>2680</v>
      </c>
      <c r="F206" s="142" t="s">
        <v>2681</v>
      </c>
      <c r="G206" s="143" t="s">
        <v>241</v>
      </c>
      <c r="H206" s="144">
        <v>10.5</v>
      </c>
      <c r="I206" s="145"/>
      <c r="J206" s="146">
        <f t="shared" si="40"/>
        <v>0</v>
      </c>
      <c r="K206" s="147"/>
      <c r="L206" s="28"/>
      <c r="M206" s="148" t="s">
        <v>1</v>
      </c>
      <c r="N206" s="149" t="s">
        <v>36</v>
      </c>
      <c r="P206" s="150">
        <f t="shared" si="41"/>
        <v>0</v>
      </c>
      <c r="Q206" s="150">
        <v>1.2999999999999999E-4</v>
      </c>
      <c r="R206" s="150">
        <f t="shared" si="42"/>
        <v>1.3649999999999999E-3</v>
      </c>
      <c r="S206" s="150">
        <v>0</v>
      </c>
      <c r="T206" s="151">
        <f t="shared" si="43"/>
        <v>0</v>
      </c>
      <c r="AR206" s="152" t="s">
        <v>191</v>
      </c>
      <c r="AT206" s="152" t="s">
        <v>187</v>
      </c>
      <c r="AU206" s="152" t="s">
        <v>83</v>
      </c>
      <c r="AY206" s="13" t="s">
        <v>185</v>
      </c>
      <c r="BE206" s="153">
        <f t="shared" si="44"/>
        <v>0</v>
      </c>
      <c r="BF206" s="153">
        <f t="shared" si="45"/>
        <v>0</v>
      </c>
      <c r="BG206" s="153">
        <f t="shared" si="46"/>
        <v>0</v>
      </c>
      <c r="BH206" s="153">
        <f t="shared" si="47"/>
        <v>0</v>
      </c>
      <c r="BI206" s="153">
        <f t="shared" si="48"/>
        <v>0</v>
      </c>
      <c r="BJ206" s="13" t="s">
        <v>83</v>
      </c>
      <c r="BK206" s="153">
        <f t="shared" si="49"/>
        <v>0</v>
      </c>
      <c r="BL206" s="13" t="s">
        <v>191</v>
      </c>
      <c r="BM206" s="152" t="s">
        <v>2682</v>
      </c>
    </row>
    <row r="207" spans="2:65" s="1" customFormat="1" ht="16.5" customHeight="1">
      <c r="B207" s="139"/>
      <c r="C207" s="140" t="s">
        <v>427</v>
      </c>
      <c r="D207" s="140" t="s">
        <v>187</v>
      </c>
      <c r="E207" s="141" t="s">
        <v>2683</v>
      </c>
      <c r="F207" s="142" t="s">
        <v>2684</v>
      </c>
      <c r="G207" s="143" t="s">
        <v>241</v>
      </c>
      <c r="H207" s="144">
        <v>8</v>
      </c>
      <c r="I207" s="145"/>
      <c r="J207" s="146">
        <f t="shared" si="40"/>
        <v>0</v>
      </c>
      <c r="K207" s="147"/>
      <c r="L207" s="28"/>
      <c r="M207" s="148" t="s">
        <v>1</v>
      </c>
      <c r="N207" s="149" t="s">
        <v>36</v>
      </c>
      <c r="P207" s="150">
        <f t="shared" si="41"/>
        <v>0</v>
      </c>
      <c r="Q207" s="150">
        <v>2.3000000000000001E-4</v>
      </c>
      <c r="R207" s="150">
        <f t="shared" si="42"/>
        <v>1.8400000000000001E-3</v>
      </c>
      <c r="S207" s="150">
        <v>0</v>
      </c>
      <c r="T207" s="151">
        <f t="shared" si="43"/>
        <v>0</v>
      </c>
      <c r="AR207" s="152" t="s">
        <v>191</v>
      </c>
      <c r="AT207" s="152" t="s">
        <v>187</v>
      </c>
      <c r="AU207" s="152" t="s">
        <v>83</v>
      </c>
      <c r="AY207" s="13" t="s">
        <v>185</v>
      </c>
      <c r="BE207" s="153">
        <f t="shared" si="44"/>
        <v>0</v>
      </c>
      <c r="BF207" s="153">
        <f t="shared" si="45"/>
        <v>0</v>
      </c>
      <c r="BG207" s="153">
        <f t="shared" si="46"/>
        <v>0</v>
      </c>
      <c r="BH207" s="153">
        <f t="shared" si="47"/>
        <v>0</v>
      </c>
      <c r="BI207" s="153">
        <f t="shared" si="48"/>
        <v>0</v>
      </c>
      <c r="BJ207" s="13" t="s">
        <v>83</v>
      </c>
      <c r="BK207" s="153">
        <f t="shared" si="49"/>
        <v>0</v>
      </c>
      <c r="BL207" s="13" t="s">
        <v>191</v>
      </c>
      <c r="BM207" s="152" t="s">
        <v>2685</v>
      </c>
    </row>
    <row r="208" spans="2:65" s="1" customFormat="1" ht="16.5" customHeight="1">
      <c r="B208" s="139"/>
      <c r="C208" s="140" t="s">
        <v>432</v>
      </c>
      <c r="D208" s="140" t="s">
        <v>187</v>
      </c>
      <c r="E208" s="141" t="s">
        <v>2686</v>
      </c>
      <c r="F208" s="142" t="s">
        <v>2687</v>
      </c>
      <c r="G208" s="143" t="s">
        <v>241</v>
      </c>
      <c r="H208" s="144">
        <v>5.4</v>
      </c>
      <c r="I208" s="145"/>
      <c r="J208" s="146">
        <f t="shared" si="40"/>
        <v>0</v>
      </c>
      <c r="K208" s="147"/>
      <c r="L208" s="28"/>
      <c r="M208" s="148" t="s">
        <v>1</v>
      </c>
      <c r="N208" s="149" t="s">
        <v>36</v>
      </c>
      <c r="P208" s="150">
        <f t="shared" si="41"/>
        <v>0</v>
      </c>
      <c r="Q208" s="150">
        <v>2.5999999999999998E-4</v>
      </c>
      <c r="R208" s="150">
        <f t="shared" si="42"/>
        <v>1.4039999999999999E-3</v>
      </c>
      <c r="S208" s="150">
        <v>0</v>
      </c>
      <c r="T208" s="151">
        <f t="shared" si="43"/>
        <v>0</v>
      </c>
      <c r="AR208" s="152" t="s">
        <v>191</v>
      </c>
      <c r="AT208" s="152" t="s">
        <v>187</v>
      </c>
      <c r="AU208" s="152" t="s">
        <v>83</v>
      </c>
      <c r="AY208" s="13" t="s">
        <v>185</v>
      </c>
      <c r="BE208" s="153">
        <f t="shared" si="44"/>
        <v>0</v>
      </c>
      <c r="BF208" s="153">
        <f t="shared" si="45"/>
        <v>0</v>
      </c>
      <c r="BG208" s="153">
        <f t="shared" si="46"/>
        <v>0</v>
      </c>
      <c r="BH208" s="153">
        <f t="shared" si="47"/>
        <v>0</v>
      </c>
      <c r="BI208" s="153">
        <f t="shared" si="48"/>
        <v>0</v>
      </c>
      <c r="BJ208" s="13" t="s">
        <v>83</v>
      </c>
      <c r="BK208" s="153">
        <f t="shared" si="49"/>
        <v>0</v>
      </c>
      <c r="BL208" s="13" t="s">
        <v>191</v>
      </c>
      <c r="BM208" s="152" t="s">
        <v>2688</v>
      </c>
    </row>
    <row r="209" spans="2:65" s="1" customFormat="1" ht="24.25" customHeight="1">
      <c r="B209" s="139"/>
      <c r="C209" s="140" t="s">
        <v>436</v>
      </c>
      <c r="D209" s="140" t="s">
        <v>187</v>
      </c>
      <c r="E209" s="141" t="s">
        <v>2098</v>
      </c>
      <c r="F209" s="142" t="s">
        <v>2099</v>
      </c>
      <c r="G209" s="143" t="s">
        <v>1553</v>
      </c>
      <c r="H209" s="144">
        <v>1</v>
      </c>
      <c r="I209" s="145"/>
      <c r="J209" s="146">
        <f t="shared" si="40"/>
        <v>0</v>
      </c>
      <c r="K209" s="147"/>
      <c r="L209" s="28"/>
      <c r="M209" s="148" t="s">
        <v>1</v>
      </c>
      <c r="N209" s="149" t="s">
        <v>36</v>
      </c>
      <c r="P209" s="150">
        <f t="shared" si="41"/>
        <v>0</v>
      </c>
      <c r="Q209" s="150">
        <v>0</v>
      </c>
      <c r="R209" s="150">
        <f t="shared" si="42"/>
        <v>0</v>
      </c>
      <c r="S209" s="150">
        <v>0</v>
      </c>
      <c r="T209" s="151">
        <f t="shared" si="43"/>
        <v>0</v>
      </c>
      <c r="AR209" s="152" t="s">
        <v>191</v>
      </c>
      <c r="AT209" s="152" t="s">
        <v>187</v>
      </c>
      <c r="AU209" s="152" t="s">
        <v>83</v>
      </c>
      <c r="AY209" s="13" t="s">
        <v>185</v>
      </c>
      <c r="BE209" s="153">
        <f t="shared" si="44"/>
        <v>0</v>
      </c>
      <c r="BF209" s="153">
        <f t="shared" si="45"/>
        <v>0</v>
      </c>
      <c r="BG209" s="153">
        <f t="shared" si="46"/>
        <v>0</v>
      </c>
      <c r="BH209" s="153">
        <f t="shared" si="47"/>
        <v>0</v>
      </c>
      <c r="BI209" s="153">
        <f t="shared" si="48"/>
        <v>0</v>
      </c>
      <c r="BJ209" s="13" t="s">
        <v>83</v>
      </c>
      <c r="BK209" s="153">
        <f t="shared" si="49"/>
        <v>0</v>
      </c>
      <c r="BL209" s="13" t="s">
        <v>191</v>
      </c>
      <c r="BM209" s="152" t="s">
        <v>2689</v>
      </c>
    </row>
    <row r="210" spans="2:65" s="1" customFormat="1" ht="16.5" customHeight="1">
      <c r="B210" s="139"/>
      <c r="C210" s="140" t="s">
        <v>440</v>
      </c>
      <c r="D210" s="140" t="s">
        <v>187</v>
      </c>
      <c r="E210" s="141" t="s">
        <v>525</v>
      </c>
      <c r="F210" s="142" t="s">
        <v>2690</v>
      </c>
      <c r="G210" s="143" t="s">
        <v>816</v>
      </c>
      <c r="H210" s="144">
        <v>1</v>
      </c>
      <c r="I210" s="145"/>
      <c r="J210" s="146">
        <f t="shared" si="40"/>
        <v>0</v>
      </c>
      <c r="K210" s="147"/>
      <c r="L210" s="28"/>
      <c r="M210" s="148" t="s">
        <v>1</v>
      </c>
      <c r="N210" s="149" t="s">
        <v>36</v>
      </c>
      <c r="P210" s="150">
        <f t="shared" si="41"/>
        <v>0</v>
      </c>
      <c r="Q210" s="150">
        <v>0</v>
      </c>
      <c r="R210" s="150">
        <f t="shared" si="42"/>
        <v>0</v>
      </c>
      <c r="S210" s="150">
        <v>0</v>
      </c>
      <c r="T210" s="151">
        <f t="shared" si="43"/>
        <v>0</v>
      </c>
      <c r="AR210" s="152" t="s">
        <v>191</v>
      </c>
      <c r="AT210" s="152" t="s">
        <v>187</v>
      </c>
      <c r="AU210" s="152" t="s">
        <v>83</v>
      </c>
      <c r="AY210" s="13" t="s">
        <v>185</v>
      </c>
      <c r="BE210" s="153">
        <f t="shared" si="44"/>
        <v>0</v>
      </c>
      <c r="BF210" s="153">
        <f t="shared" si="45"/>
        <v>0</v>
      </c>
      <c r="BG210" s="153">
        <f t="shared" si="46"/>
        <v>0</v>
      </c>
      <c r="BH210" s="153">
        <f t="shared" si="47"/>
        <v>0</v>
      </c>
      <c r="BI210" s="153">
        <f t="shared" si="48"/>
        <v>0</v>
      </c>
      <c r="BJ210" s="13" t="s">
        <v>83</v>
      </c>
      <c r="BK210" s="153">
        <f t="shared" si="49"/>
        <v>0</v>
      </c>
      <c r="BL210" s="13" t="s">
        <v>191</v>
      </c>
      <c r="BM210" s="152" t="s">
        <v>2691</v>
      </c>
    </row>
    <row r="211" spans="2:65" s="11" customFormat="1" ht="23" customHeight="1">
      <c r="B211" s="127"/>
      <c r="D211" s="128" t="s">
        <v>69</v>
      </c>
      <c r="E211" s="137" t="s">
        <v>548</v>
      </c>
      <c r="F211" s="137" t="s">
        <v>549</v>
      </c>
      <c r="I211" s="130"/>
      <c r="J211" s="138">
        <f>BK211</f>
        <v>0</v>
      </c>
      <c r="L211" s="127"/>
      <c r="M211" s="132"/>
      <c r="P211" s="133">
        <f>P212</f>
        <v>0</v>
      </c>
      <c r="R211" s="133">
        <f>R212</f>
        <v>0</v>
      </c>
      <c r="T211" s="134">
        <f>T212</f>
        <v>0</v>
      </c>
      <c r="AR211" s="128" t="s">
        <v>77</v>
      </c>
      <c r="AT211" s="135" t="s">
        <v>69</v>
      </c>
      <c r="AU211" s="135" t="s">
        <v>77</v>
      </c>
      <c r="AY211" s="128" t="s">
        <v>185</v>
      </c>
      <c r="BK211" s="136">
        <f>BK212</f>
        <v>0</v>
      </c>
    </row>
    <row r="212" spans="2:65" s="1" customFormat="1" ht="33" customHeight="1">
      <c r="B212" s="139"/>
      <c r="C212" s="140" t="s">
        <v>444</v>
      </c>
      <c r="D212" s="140" t="s">
        <v>187</v>
      </c>
      <c r="E212" s="141" t="s">
        <v>934</v>
      </c>
      <c r="F212" s="142" t="s">
        <v>935</v>
      </c>
      <c r="G212" s="143" t="s">
        <v>223</v>
      </c>
      <c r="H212" s="144">
        <v>122.229</v>
      </c>
      <c r="I212" s="145"/>
      <c r="J212" s="146">
        <f>ROUND(I212*H212,2)</f>
        <v>0</v>
      </c>
      <c r="K212" s="147"/>
      <c r="L212" s="28"/>
      <c r="M212" s="148" t="s">
        <v>1</v>
      </c>
      <c r="N212" s="149" t="s">
        <v>36</v>
      </c>
      <c r="P212" s="150">
        <f>O212*H212</f>
        <v>0</v>
      </c>
      <c r="Q212" s="150">
        <v>0</v>
      </c>
      <c r="R212" s="150">
        <f>Q212*H212</f>
        <v>0</v>
      </c>
      <c r="S212" s="150">
        <v>0</v>
      </c>
      <c r="T212" s="151">
        <f>S212*H212</f>
        <v>0</v>
      </c>
      <c r="AR212" s="152" t="s">
        <v>191</v>
      </c>
      <c r="AT212" s="152" t="s">
        <v>187</v>
      </c>
      <c r="AU212" s="152" t="s">
        <v>83</v>
      </c>
      <c r="AY212" s="13" t="s">
        <v>185</v>
      </c>
      <c r="BE212" s="153">
        <f>IF(N212="základná",J212,0)</f>
        <v>0</v>
      </c>
      <c r="BF212" s="153">
        <f>IF(N212="znížená",J212,0)</f>
        <v>0</v>
      </c>
      <c r="BG212" s="153">
        <f>IF(N212="zákl. prenesená",J212,0)</f>
        <v>0</v>
      </c>
      <c r="BH212" s="153">
        <f>IF(N212="zníž. prenesená",J212,0)</f>
        <v>0</v>
      </c>
      <c r="BI212" s="153">
        <f>IF(N212="nulová",J212,0)</f>
        <v>0</v>
      </c>
      <c r="BJ212" s="13" t="s">
        <v>83</v>
      </c>
      <c r="BK212" s="153">
        <f>ROUND(I212*H212,2)</f>
        <v>0</v>
      </c>
      <c r="BL212" s="13" t="s">
        <v>191</v>
      </c>
      <c r="BM212" s="152" t="s">
        <v>2692</v>
      </c>
    </row>
    <row r="213" spans="2:65" s="11" customFormat="1" ht="23" customHeight="1">
      <c r="B213" s="127"/>
      <c r="D213" s="128" t="s">
        <v>69</v>
      </c>
      <c r="E213" s="137" t="s">
        <v>1675</v>
      </c>
      <c r="F213" s="137" t="s">
        <v>1676</v>
      </c>
      <c r="I213" s="130"/>
      <c r="J213" s="138">
        <f>BK213</f>
        <v>0</v>
      </c>
      <c r="L213" s="127"/>
      <c r="M213" s="132"/>
      <c r="P213" s="133">
        <f>P214</f>
        <v>0</v>
      </c>
      <c r="R213" s="133">
        <f>R214</f>
        <v>0</v>
      </c>
      <c r="T213" s="134">
        <f>T214</f>
        <v>0</v>
      </c>
      <c r="AR213" s="128" t="s">
        <v>77</v>
      </c>
      <c r="AT213" s="135" t="s">
        <v>69</v>
      </c>
      <c r="AU213" s="135" t="s">
        <v>77</v>
      </c>
      <c r="AY213" s="128" t="s">
        <v>185</v>
      </c>
      <c r="BK213" s="136">
        <f>BK214</f>
        <v>0</v>
      </c>
    </row>
    <row r="214" spans="2:65" s="1" customFormat="1" ht="16.5" customHeight="1">
      <c r="B214" s="139"/>
      <c r="C214" s="140" t="s">
        <v>448</v>
      </c>
      <c r="D214" s="140" t="s">
        <v>187</v>
      </c>
      <c r="E214" s="141" t="s">
        <v>1677</v>
      </c>
      <c r="F214" s="142" t="s">
        <v>2693</v>
      </c>
      <c r="G214" s="143" t="s">
        <v>1553</v>
      </c>
      <c r="H214" s="144">
        <v>1</v>
      </c>
      <c r="I214" s="145"/>
      <c r="J214" s="146">
        <f>ROUND(I214*H214,2)</f>
        <v>0</v>
      </c>
      <c r="K214" s="147"/>
      <c r="L214" s="28"/>
      <c r="M214" s="148" t="s">
        <v>1</v>
      </c>
      <c r="N214" s="149" t="s">
        <v>36</v>
      </c>
      <c r="P214" s="150">
        <f>O214*H214</f>
        <v>0</v>
      </c>
      <c r="Q214" s="150">
        <v>0</v>
      </c>
      <c r="R214" s="150">
        <f>Q214*H214</f>
        <v>0</v>
      </c>
      <c r="S214" s="150">
        <v>0</v>
      </c>
      <c r="T214" s="151">
        <f>S214*H214</f>
        <v>0</v>
      </c>
      <c r="AR214" s="152" t="s">
        <v>191</v>
      </c>
      <c r="AT214" s="152" t="s">
        <v>187</v>
      </c>
      <c r="AU214" s="152" t="s">
        <v>83</v>
      </c>
      <c r="AY214" s="13" t="s">
        <v>185</v>
      </c>
      <c r="BE214" s="153">
        <f>IF(N214="základná",J214,0)</f>
        <v>0</v>
      </c>
      <c r="BF214" s="153">
        <f>IF(N214="znížená",J214,0)</f>
        <v>0</v>
      </c>
      <c r="BG214" s="153">
        <f>IF(N214="zákl. prenesená",J214,0)</f>
        <v>0</v>
      </c>
      <c r="BH214" s="153">
        <f>IF(N214="zníž. prenesená",J214,0)</f>
        <v>0</v>
      </c>
      <c r="BI214" s="153">
        <f>IF(N214="nulová",J214,0)</f>
        <v>0</v>
      </c>
      <c r="BJ214" s="13" t="s">
        <v>83</v>
      </c>
      <c r="BK214" s="153">
        <f>ROUND(I214*H214,2)</f>
        <v>0</v>
      </c>
      <c r="BL214" s="13" t="s">
        <v>191</v>
      </c>
      <c r="BM214" s="152" t="s">
        <v>2694</v>
      </c>
    </row>
    <row r="215" spans="2:65" s="11" customFormat="1" ht="26" customHeight="1">
      <c r="B215" s="127"/>
      <c r="D215" s="128" t="s">
        <v>69</v>
      </c>
      <c r="E215" s="129" t="s">
        <v>554</v>
      </c>
      <c r="F215" s="129" t="s">
        <v>555</v>
      </c>
      <c r="I215" s="130"/>
      <c r="J215" s="131">
        <f>BK215</f>
        <v>0</v>
      </c>
      <c r="L215" s="127"/>
      <c r="M215" s="132"/>
      <c r="P215" s="133">
        <f>P216+P221+P226+P229+P240+P248+P252+P256+P259+P261</f>
        <v>0</v>
      </c>
      <c r="R215" s="133">
        <f>R216+R221+R226+R229+R240+R248+R252+R256+R259+R261</f>
        <v>2.2330321587800004</v>
      </c>
      <c r="T215" s="134">
        <f>T216+T221+T226+T229+T240+T248+T252+T256+T259+T261</f>
        <v>0</v>
      </c>
      <c r="AR215" s="128" t="s">
        <v>83</v>
      </c>
      <c r="AT215" s="135" t="s">
        <v>69</v>
      </c>
      <c r="AU215" s="135" t="s">
        <v>70</v>
      </c>
      <c r="AY215" s="128" t="s">
        <v>185</v>
      </c>
      <c r="BK215" s="136">
        <f>BK216+BK221+BK226+BK229+BK240+BK248+BK252+BK256+BK259+BK261</f>
        <v>0</v>
      </c>
    </row>
    <row r="216" spans="2:65" s="11" customFormat="1" ht="23" customHeight="1">
      <c r="B216" s="127"/>
      <c r="D216" s="128" t="s">
        <v>69</v>
      </c>
      <c r="E216" s="137" t="s">
        <v>556</v>
      </c>
      <c r="F216" s="137" t="s">
        <v>557</v>
      </c>
      <c r="I216" s="130"/>
      <c r="J216" s="138">
        <f>BK216</f>
        <v>0</v>
      </c>
      <c r="L216" s="127"/>
      <c r="M216" s="132"/>
      <c r="P216" s="133">
        <f>SUM(P217:P220)</f>
        <v>0</v>
      </c>
      <c r="R216" s="133">
        <f>SUM(R217:R220)</f>
        <v>0</v>
      </c>
      <c r="T216" s="134">
        <f>SUM(T217:T220)</f>
        <v>0</v>
      </c>
      <c r="AR216" s="128" t="s">
        <v>83</v>
      </c>
      <c r="AT216" s="135" t="s">
        <v>69</v>
      </c>
      <c r="AU216" s="135" t="s">
        <v>77</v>
      </c>
      <c r="AY216" s="128" t="s">
        <v>185</v>
      </c>
      <c r="BK216" s="136">
        <f>SUM(BK217:BK220)</f>
        <v>0</v>
      </c>
    </row>
    <row r="217" spans="2:65" s="1" customFormat="1" ht="24.25" customHeight="1">
      <c r="B217" s="139"/>
      <c r="C217" s="140" t="s">
        <v>452</v>
      </c>
      <c r="D217" s="140" t="s">
        <v>187</v>
      </c>
      <c r="E217" s="141" t="s">
        <v>2695</v>
      </c>
      <c r="F217" s="142" t="s">
        <v>2696</v>
      </c>
      <c r="G217" s="143" t="s">
        <v>190</v>
      </c>
      <c r="H217" s="144">
        <v>22.09</v>
      </c>
      <c r="I217" s="145"/>
      <c r="J217" s="146">
        <f>ROUND(I217*H217,2)</f>
        <v>0</v>
      </c>
      <c r="K217" s="147"/>
      <c r="L217" s="28"/>
      <c r="M217" s="148" t="s">
        <v>1</v>
      </c>
      <c r="N217" s="149" t="s">
        <v>36</v>
      </c>
      <c r="P217" s="150">
        <f>O217*H217</f>
        <v>0</v>
      </c>
      <c r="Q217" s="150">
        <v>0</v>
      </c>
      <c r="R217" s="150">
        <f>Q217*H217</f>
        <v>0</v>
      </c>
      <c r="S217" s="150">
        <v>0</v>
      </c>
      <c r="T217" s="151">
        <f>S217*H217</f>
        <v>0</v>
      </c>
      <c r="AR217" s="152" t="s">
        <v>252</v>
      </c>
      <c r="AT217" s="152" t="s">
        <v>187</v>
      </c>
      <c r="AU217" s="152" t="s">
        <v>83</v>
      </c>
      <c r="AY217" s="13" t="s">
        <v>185</v>
      </c>
      <c r="BE217" s="153">
        <f>IF(N217="základná",J217,0)</f>
        <v>0</v>
      </c>
      <c r="BF217" s="153">
        <f>IF(N217="znížená",J217,0)</f>
        <v>0</v>
      </c>
      <c r="BG217" s="153">
        <f>IF(N217="zákl. prenesená",J217,0)</f>
        <v>0</v>
      </c>
      <c r="BH217" s="153">
        <f>IF(N217="zníž. prenesená",J217,0)</f>
        <v>0</v>
      </c>
      <c r="BI217" s="153">
        <f>IF(N217="nulová",J217,0)</f>
        <v>0</v>
      </c>
      <c r="BJ217" s="13" t="s">
        <v>83</v>
      </c>
      <c r="BK217" s="153">
        <f>ROUND(I217*H217,2)</f>
        <v>0</v>
      </c>
      <c r="BL217" s="13" t="s">
        <v>252</v>
      </c>
      <c r="BM217" s="152" t="s">
        <v>2697</v>
      </c>
    </row>
    <row r="218" spans="2:65" s="1" customFormat="1" ht="38" customHeight="1">
      <c r="B218" s="139"/>
      <c r="C218" s="140" t="s">
        <v>456</v>
      </c>
      <c r="D218" s="140" t="s">
        <v>187</v>
      </c>
      <c r="E218" s="141" t="s">
        <v>559</v>
      </c>
      <c r="F218" s="142" t="s">
        <v>2698</v>
      </c>
      <c r="G218" s="143" t="s">
        <v>190</v>
      </c>
      <c r="H218" s="144">
        <v>15.73</v>
      </c>
      <c r="I218" s="145"/>
      <c r="J218" s="146">
        <f>ROUND(I218*H218,2)</f>
        <v>0</v>
      </c>
      <c r="K218" s="147"/>
      <c r="L218" s="28"/>
      <c r="M218" s="148" t="s">
        <v>1</v>
      </c>
      <c r="N218" s="149" t="s">
        <v>36</v>
      </c>
      <c r="P218" s="150">
        <f>O218*H218</f>
        <v>0</v>
      </c>
      <c r="Q218" s="150">
        <v>0</v>
      </c>
      <c r="R218" s="150">
        <f>Q218*H218</f>
        <v>0</v>
      </c>
      <c r="S218" s="150">
        <v>0</v>
      </c>
      <c r="T218" s="151">
        <f>S218*H218</f>
        <v>0</v>
      </c>
      <c r="AR218" s="152" t="s">
        <v>252</v>
      </c>
      <c r="AT218" s="152" t="s">
        <v>187</v>
      </c>
      <c r="AU218" s="152" t="s">
        <v>83</v>
      </c>
      <c r="AY218" s="13" t="s">
        <v>185</v>
      </c>
      <c r="BE218" s="153">
        <f>IF(N218="základná",J218,0)</f>
        <v>0</v>
      </c>
      <c r="BF218" s="153">
        <f>IF(N218="znížená",J218,0)</f>
        <v>0</v>
      </c>
      <c r="BG218" s="153">
        <f>IF(N218="zákl. prenesená",J218,0)</f>
        <v>0</v>
      </c>
      <c r="BH218" s="153">
        <f>IF(N218="zníž. prenesená",J218,0)</f>
        <v>0</v>
      </c>
      <c r="BI218" s="153">
        <f>IF(N218="nulová",J218,0)</f>
        <v>0</v>
      </c>
      <c r="BJ218" s="13" t="s">
        <v>83</v>
      </c>
      <c r="BK218" s="153">
        <f>ROUND(I218*H218,2)</f>
        <v>0</v>
      </c>
      <c r="BL218" s="13" t="s">
        <v>252</v>
      </c>
      <c r="BM218" s="152" t="s">
        <v>2699</v>
      </c>
    </row>
    <row r="219" spans="2:65" s="1" customFormat="1" ht="16.5" customHeight="1">
      <c r="B219" s="139"/>
      <c r="C219" s="154" t="s">
        <v>460</v>
      </c>
      <c r="D219" s="154" t="s">
        <v>220</v>
      </c>
      <c r="E219" s="155" t="s">
        <v>563</v>
      </c>
      <c r="F219" s="156" t="s">
        <v>564</v>
      </c>
      <c r="G219" s="157" t="s">
        <v>190</v>
      </c>
      <c r="H219" s="158">
        <v>18.09</v>
      </c>
      <c r="I219" s="159"/>
      <c r="J219" s="160">
        <f>ROUND(I219*H219,2)</f>
        <v>0</v>
      </c>
      <c r="K219" s="161"/>
      <c r="L219" s="162"/>
      <c r="M219" s="163" t="s">
        <v>1</v>
      </c>
      <c r="N219" s="164" t="s">
        <v>36</v>
      </c>
      <c r="P219" s="150">
        <f>O219*H219</f>
        <v>0</v>
      </c>
      <c r="Q219" s="150">
        <v>0</v>
      </c>
      <c r="R219" s="150">
        <f>Q219*H219</f>
        <v>0</v>
      </c>
      <c r="S219" s="150">
        <v>0</v>
      </c>
      <c r="T219" s="151">
        <f>S219*H219</f>
        <v>0</v>
      </c>
      <c r="AR219" s="152" t="s">
        <v>318</v>
      </c>
      <c r="AT219" s="152" t="s">
        <v>220</v>
      </c>
      <c r="AU219" s="152" t="s">
        <v>83</v>
      </c>
      <c r="AY219" s="13" t="s">
        <v>185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3" t="s">
        <v>83</v>
      </c>
      <c r="BK219" s="153">
        <f>ROUND(I219*H219,2)</f>
        <v>0</v>
      </c>
      <c r="BL219" s="13" t="s">
        <v>252</v>
      </c>
      <c r="BM219" s="152" t="s">
        <v>2700</v>
      </c>
    </row>
    <row r="220" spans="2:65" s="1" customFormat="1" ht="24.25" customHeight="1">
      <c r="B220" s="139"/>
      <c r="C220" s="140" t="s">
        <v>464</v>
      </c>
      <c r="D220" s="140" t="s">
        <v>187</v>
      </c>
      <c r="E220" s="141" t="s">
        <v>584</v>
      </c>
      <c r="F220" s="142" t="s">
        <v>585</v>
      </c>
      <c r="G220" s="143" t="s">
        <v>586</v>
      </c>
      <c r="H220" s="165"/>
      <c r="I220" s="145"/>
      <c r="J220" s="146">
        <f>ROUND(I220*H220,2)</f>
        <v>0</v>
      </c>
      <c r="K220" s="147"/>
      <c r="L220" s="28"/>
      <c r="M220" s="148" t="s">
        <v>1</v>
      </c>
      <c r="N220" s="149" t="s">
        <v>36</v>
      </c>
      <c r="P220" s="150">
        <f>O220*H220</f>
        <v>0</v>
      </c>
      <c r="Q220" s="150">
        <v>0</v>
      </c>
      <c r="R220" s="150">
        <f>Q220*H220</f>
        <v>0</v>
      </c>
      <c r="S220" s="150">
        <v>0</v>
      </c>
      <c r="T220" s="151">
        <f>S220*H220</f>
        <v>0</v>
      </c>
      <c r="AR220" s="152" t="s">
        <v>252</v>
      </c>
      <c r="AT220" s="152" t="s">
        <v>187</v>
      </c>
      <c r="AU220" s="152" t="s">
        <v>83</v>
      </c>
      <c r="AY220" s="13" t="s">
        <v>185</v>
      </c>
      <c r="BE220" s="153">
        <f>IF(N220="základná",J220,0)</f>
        <v>0</v>
      </c>
      <c r="BF220" s="153">
        <f>IF(N220="znížená",J220,0)</f>
        <v>0</v>
      </c>
      <c r="BG220" s="153">
        <f>IF(N220="zákl. prenesená",J220,0)</f>
        <v>0</v>
      </c>
      <c r="BH220" s="153">
        <f>IF(N220="zníž. prenesená",J220,0)</f>
        <v>0</v>
      </c>
      <c r="BI220" s="153">
        <f>IF(N220="nulová",J220,0)</f>
        <v>0</v>
      </c>
      <c r="BJ220" s="13" t="s">
        <v>83</v>
      </c>
      <c r="BK220" s="153">
        <f>ROUND(I220*H220,2)</f>
        <v>0</v>
      </c>
      <c r="BL220" s="13" t="s">
        <v>252</v>
      </c>
      <c r="BM220" s="152" t="s">
        <v>2701</v>
      </c>
    </row>
    <row r="221" spans="2:65" s="11" customFormat="1" ht="23" customHeight="1">
      <c r="B221" s="127"/>
      <c r="D221" s="128" t="s">
        <v>69</v>
      </c>
      <c r="E221" s="137" t="s">
        <v>588</v>
      </c>
      <c r="F221" s="137" t="s">
        <v>589</v>
      </c>
      <c r="I221" s="130"/>
      <c r="J221" s="138">
        <f>BK221</f>
        <v>0</v>
      </c>
      <c r="L221" s="127"/>
      <c r="M221" s="132"/>
      <c r="P221" s="133">
        <f>SUM(P222:P225)</f>
        <v>0</v>
      </c>
      <c r="R221" s="133">
        <f>SUM(R222:R225)</f>
        <v>1.35196225E-2</v>
      </c>
      <c r="T221" s="134">
        <f>SUM(T222:T225)</f>
        <v>0</v>
      </c>
      <c r="AR221" s="128" t="s">
        <v>83</v>
      </c>
      <c r="AT221" s="135" t="s">
        <v>69</v>
      </c>
      <c r="AU221" s="135" t="s">
        <v>77</v>
      </c>
      <c r="AY221" s="128" t="s">
        <v>185</v>
      </c>
      <c r="BK221" s="136">
        <f>SUM(BK222:BK225)</f>
        <v>0</v>
      </c>
    </row>
    <row r="222" spans="2:65" s="1" customFormat="1" ht="21.75" customHeight="1">
      <c r="B222" s="139"/>
      <c r="C222" s="140" t="s">
        <v>468</v>
      </c>
      <c r="D222" s="140" t="s">
        <v>187</v>
      </c>
      <c r="E222" s="141" t="s">
        <v>2702</v>
      </c>
      <c r="F222" s="142" t="s">
        <v>2703</v>
      </c>
      <c r="G222" s="143" t="s">
        <v>190</v>
      </c>
      <c r="H222" s="144">
        <v>43.09</v>
      </c>
      <c r="I222" s="145"/>
      <c r="J222" s="146">
        <f>ROUND(I222*H222,2)</f>
        <v>0</v>
      </c>
      <c r="K222" s="147"/>
      <c r="L222" s="28"/>
      <c r="M222" s="148" t="s">
        <v>1</v>
      </c>
      <c r="N222" s="149" t="s">
        <v>36</v>
      </c>
      <c r="P222" s="150">
        <f>O222*H222</f>
        <v>0</v>
      </c>
      <c r="Q222" s="150">
        <v>3.2499999999999998E-6</v>
      </c>
      <c r="R222" s="150">
        <f>Q222*H222</f>
        <v>1.4004250000000001E-4</v>
      </c>
      <c r="S222" s="150">
        <v>0</v>
      </c>
      <c r="T222" s="151">
        <f>S222*H222</f>
        <v>0</v>
      </c>
      <c r="AR222" s="152" t="s">
        <v>252</v>
      </c>
      <c r="AT222" s="152" t="s">
        <v>187</v>
      </c>
      <c r="AU222" s="152" t="s">
        <v>83</v>
      </c>
      <c r="AY222" s="13" t="s">
        <v>185</v>
      </c>
      <c r="BE222" s="153">
        <f>IF(N222="základná",J222,0)</f>
        <v>0</v>
      </c>
      <c r="BF222" s="153">
        <f>IF(N222="znížená",J222,0)</f>
        <v>0</v>
      </c>
      <c r="BG222" s="153">
        <f>IF(N222="zákl. prenesená",J222,0)</f>
        <v>0</v>
      </c>
      <c r="BH222" s="153">
        <f>IF(N222="zníž. prenesená",J222,0)</f>
        <v>0</v>
      </c>
      <c r="BI222" s="153">
        <f>IF(N222="nulová",J222,0)</f>
        <v>0</v>
      </c>
      <c r="BJ222" s="13" t="s">
        <v>83</v>
      </c>
      <c r="BK222" s="153">
        <f>ROUND(I222*H222,2)</f>
        <v>0</v>
      </c>
      <c r="BL222" s="13" t="s">
        <v>252</v>
      </c>
      <c r="BM222" s="152" t="s">
        <v>2704</v>
      </c>
    </row>
    <row r="223" spans="2:65" s="1" customFormat="1" ht="24.25" customHeight="1">
      <c r="B223" s="139"/>
      <c r="C223" s="154" t="s">
        <v>472</v>
      </c>
      <c r="D223" s="154" t="s">
        <v>220</v>
      </c>
      <c r="E223" s="155" t="s">
        <v>2705</v>
      </c>
      <c r="F223" s="156" t="s">
        <v>2706</v>
      </c>
      <c r="G223" s="157" t="s">
        <v>190</v>
      </c>
      <c r="H223" s="158">
        <v>49.554000000000002</v>
      </c>
      <c r="I223" s="159"/>
      <c r="J223" s="160">
        <f>ROUND(I223*H223,2)</f>
        <v>0</v>
      </c>
      <c r="K223" s="161"/>
      <c r="L223" s="162"/>
      <c r="M223" s="163" t="s">
        <v>1</v>
      </c>
      <c r="N223" s="164" t="s">
        <v>36</v>
      </c>
      <c r="P223" s="150">
        <f>O223*H223</f>
        <v>0</v>
      </c>
      <c r="Q223" s="150">
        <v>2.7E-4</v>
      </c>
      <c r="R223" s="150">
        <f>Q223*H223</f>
        <v>1.337958E-2</v>
      </c>
      <c r="S223" s="150">
        <v>0</v>
      </c>
      <c r="T223" s="151">
        <f>S223*H223</f>
        <v>0</v>
      </c>
      <c r="AR223" s="152" t="s">
        <v>318</v>
      </c>
      <c r="AT223" s="152" t="s">
        <v>220</v>
      </c>
      <c r="AU223" s="152" t="s">
        <v>83</v>
      </c>
      <c r="AY223" s="13" t="s">
        <v>185</v>
      </c>
      <c r="BE223" s="153">
        <f>IF(N223="základná",J223,0)</f>
        <v>0</v>
      </c>
      <c r="BF223" s="153">
        <f>IF(N223="znížená",J223,0)</f>
        <v>0</v>
      </c>
      <c r="BG223" s="153">
        <f>IF(N223="zákl. prenesená",J223,0)</f>
        <v>0</v>
      </c>
      <c r="BH223" s="153">
        <f>IF(N223="zníž. prenesená",J223,0)</f>
        <v>0</v>
      </c>
      <c r="BI223" s="153">
        <f>IF(N223="nulová",J223,0)</f>
        <v>0</v>
      </c>
      <c r="BJ223" s="13" t="s">
        <v>83</v>
      </c>
      <c r="BK223" s="153">
        <f>ROUND(I223*H223,2)</f>
        <v>0</v>
      </c>
      <c r="BL223" s="13" t="s">
        <v>252</v>
      </c>
      <c r="BM223" s="152" t="s">
        <v>2707</v>
      </c>
    </row>
    <row r="224" spans="2:65" s="1" customFormat="1" ht="16.5" customHeight="1">
      <c r="B224" s="139"/>
      <c r="C224" s="140" t="s">
        <v>476</v>
      </c>
      <c r="D224" s="140" t="s">
        <v>187</v>
      </c>
      <c r="E224" s="141" t="s">
        <v>2708</v>
      </c>
      <c r="F224" s="142" t="s">
        <v>2709</v>
      </c>
      <c r="G224" s="143" t="s">
        <v>190</v>
      </c>
      <c r="H224" s="144">
        <v>45.9</v>
      </c>
      <c r="I224" s="145"/>
      <c r="J224" s="146">
        <f>ROUND(I224*H224,2)</f>
        <v>0</v>
      </c>
      <c r="K224" s="147"/>
      <c r="L224" s="28"/>
      <c r="M224" s="148" t="s">
        <v>1</v>
      </c>
      <c r="N224" s="149" t="s">
        <v>36</v>
      </c>
      <c r="P224" s="150">
        <f>O224*H224</f>
        <v>0</v>
      </c>
      <c r="Q224" s="150">
        <v>0</v>
      </c>
      <c r="R224" s="150">
        <f>Q224*H224</f>
        <v>0</v>
      </c>
      <c r="S224" s="150">
        <v>0</v>
      </c>
      <c r="T224" s="151">
        <f>S224*H224</f>
        <v>0</v>
      </c>
      <c r="AR224" s="152" t="s">
        <v>252</v>
      </c>
      <c r="AT224" s="152" t="s">
        <v>187</v>
      </c>
      <c r="AU224" s="152" t="s">
        <v>83</v>
      </c>
      <c r="AY224" s="13" t="s">
        <v>185</v>
      </c>
      <c r="BE224" s="153">
        <f>IF(N224="základná",J224,0)</f>
        <v>0</v>
      </c>
      <c r="BF224" s="153">
        <f>IF(N224="znížená",J224,0)</f>
        <v>0</v>
      </c>
      <c r="BG224" s="153">
        <f>IF(N224="zákl. prenesená",J224,0)</f>
        <v>0</v>
      </c>
      <c r="BH224" s="153">
        <f>IF(N224="zníž. prenesená",J224,0)</f>
        <v>0</v>
      </c>
      <c r="BI224" s="153">
        <f>IF(N224="nulová",J224,0)</f>
        <v>0</v>
      </c>
      <c r="BJ224" s="13" t="s">
        <v>83</v>
      </c>
      <c r="BK224" s="153">
        <f>ROUND(I224*H224,2)</f>
        <v>0</v>
      </c>
      <c r="BL224" s="13" t="s">
        <v>252</v>
      </c>
      <c r="BM224" s="152" t="s">
        <v>2710</v>
      </c>
    </row>
    <row r="225" spans="2:65" s="1" customFormat="1" ht="24.25" customHeight="1">
      <c r="B225" s="139"/>
      <c r="C225" s="140" t="s">
        <v>480</v>
      </c>
      <c r="D225" s="140" t="s">
        <v>187</v>
      </c>
      <c r="E225" s="141" t="s">
        <v>598</v>
      </c>
      <c r="F225" s="142" t="s">
        <v>599</v>
      </c>
      <c r="G225" s="143" t="s">
        <v>586</v>
      </c>
      <c r="H225" s="165"/>
      <c r="I225" s="145"/>
      <c r="J225" s="146">
        <f>ROUND(I225*H225,2)</f>
        <v>0</v>
      </c>
      <c r="K225" s="147"/>
      <c r="L225" s="28"/>
      <c r="M225" s="148" t="s">
        <v>1</v>
      </c>
      <c r="N225" s="149" t="s">
        <v>36</v>
      </c>
      <c r="P225" s="150">
        <f>O225*H225</f>
        <v>0</v>
      </c>
      <c r="Q225" s="150">
        <v>0</v>
      </c>
      <c r="R225" s="150">
        <f>Q225*H225</f>
        <v>0</v>
      </c>
      <c r="S225" s="150">
        <v>0</v>
      </c>
      <c r="T225" s="151">
        <f>S225*H225</f>
        <v>0</v>
      </c>
      <c r="AR225" s="152" t="s">
        <v>252</v>
      </c>
      <c r="AT225" s="152" t="s">
        <v>187</v>
      </c>
      <c r="AU225" s="152" t="s">
        <v>83</v>
      </c>
      <c r="AY225" s="13" t="s">
        <v>185</v>
      </c>
      <c r="BE225" s="153">
        <f>IF(N225="základná",J225,0)</f>
        <v>0</v>
      </c>
      <c r="BF225" s="153">
        <f>IF(N225="znížená",J225,0)</f>
        <v>0</v>
      </c>
      <c r="BG225" s="153">
        <f>IF(N225="zákl. prenesená",J225,0)</f>
        <v>0</v>
      </c>
      <c r="BH225" s="153">
        <f>IF(N225="zníž. prenesená",J225,0)</f>
        <v>0</v>
      </c>
      <c r="BI225" s="153">
        <f>IF(N225="nulová",J225,0)</f>
        <v>0</v>
      </c>
      <c r="BJ225" s="13" t="s">
        <v>83</v>
      </c>
      <c r="BK225" s="153">
        <f>ROUND(I225*H225,2)</f>
        <v>0</v>
      </c>
      <c r="BL225" s="13" t="s">
        <v>252</v>
      </c>
      <c r="BM225" s="152" t="s">
        <v>2711</v>
      </c>
    </row>
    <row r="226" spans="2:65" s="11" customFormat="1" ht="23" customHeight="1">
      <c r="B226" s="127"/>
      <c r="D226" s="128" t="s">
        <v>69</v>
      </c>
      <c r="E226" s="137" t="s">
        <v>601</v>
      </c>
      <c r="F226" s="137" t="s">
        <v>602</v>
      </c>
      <c r="I226" s="130"/>
      <c r="J226" s="138">
        <f>BK226</f>
        <v>0</v>
      </c>
      <c r="L226" s="127"/>
      <c r="M226" s="132"/>
      <c r="P226" s="133">
        <f>SUM(P227:P228)</f>
        <v>0</v>
      </c>
      <c r="R226" s="133">
        <f>SUM(R227:R228)</f>
        <v>0.54035100000000003</v>
      </c>
      <c r="T226" s="134">
        <f>SUM(T227:T228)</f>
        <v>0</v>
      </c>
      <c r="AR226" s="128" t="s">
        <v>83</v>
      </c>
      <c r="AT226" s="135" t="s">
        <v>69</v>
      </c>
      <c r="AU226" s="135" t="s">
        <v>77</v>
      </c>
      <c r="AY226" s="128" t="s">
        <v>185</v>
      </c>
      <c r="BK226" s="136">
        <f>SUM(BK227:BK228)</f>
        <v>0</v>
      </c>
    </row>
    <row r="227" spans="2:65" s="1" customFormat="1" ht="33" customHeight="1">
      <c r="B227" s="139"/>
      <c r="C227" s="140" t="s">
        <v>484</v>
      </c>
      <c r="D227" s="140" t="s">
        <v>187</v>
      </c>
      <c r="E227" s="141" t="s">
        <v>2712</v>
      </c>
      <c r="F227" s="142" t="s">
        <v>2713</v>
      </c>
      <c r="G227" s="143" t="s">
        <v>190</v>
      </c>
      <c r="H227" s="144">
        <v>43.09</v>
      </c>
      <c r="I227" s="145"/>
      <c r="J227" s="146">
        <f>ROUND(I227*H227,2)</f>
        <v>0</v>
      </c>
      <c r="K227" s="147"/>
      <c r="L227" s="28"/>
      <c r="M227" s="148" t="s">
        <v>1</v>
      </c>
      <c r="N227" s="149" t="s">
        <v>36</v>
      </c>
      <c r="P227" s="150">
        <f>O227*H227</f>
        <v>0</v>
      </c>
      <c r="Q227" s="150">
        <v>2.9999999999999997E-4</v>
      </c>
      <c r="R227" s="150">
        <f>Q227*H227</f>
        <v>1.2926999999999999E-2</v>
      </c>
      <c r="S227" s="150">
        <v>0</v>
      </c>
      <c r="T227" s="151">
        <f>S227*H227</f>
        <v>0</v>
      </c>
      <c r="AR227" s="152" t="s">
        <v>252</v>
      </c>
      <c r="AT227" s="152" t="s">
        <v>187</v>
      </c>
      <c r="AU227" s="152" t="s">
        <v>83</v>
      </c>
      <c r="AY227" s="13" t="s">
        <v>185</v>
      </c>
      <c r="BE227" s="153">
        <f>IF(N227="základná",J227,0)</f>
        <v>0</v>
      </c>
      <c r="BF227" s="153">
        <f>IF(N227="znížená",J227,0)</f>
        <v>0</v>
      </c>
      <c r="BG227" s="153">
        <f>IF(N227="zákl. prenesená",J227,0)</f>
        <v>0</v>
      </c>
      <c r="BH227" s="153">
        <f>IF(N227="zníž. prenesená",J227,0)</f>
        <v>0</v>
      </c>
      <c r="BI227" s="153">
        <f>IF(N227="nulová",J227,0)</f>
        <v>0</v>
      </c>
      <c r="BJ227" s="13" t="s">
        <v>83</v>
      </c>
      <c r="BK227" s="153">
        <f>ROUND(I227*H227,2)</f>
        <v>0</v>
      </c>
      <c r="BL227" s="13" t="s">
        <v>252</v>
      </c>
      <c r="BM227" s="152" t="s">
        <v>2714</v>
      </c>
    </row>
    <row r="228" spans="2:65" s="1" customFormat="1" ht="24.25" customHeight="1">
      <c r="B228" s="139"/>
      <c r="C228" s="154" t="s">
        <v>488</v>
      </c>
      <c r="D228" s="154" t="s">
        <v>220</v>
      </c>
      <c r="E228" s="155" t="s">
        <v>2715</v>
      </c>
      <c r="F228" s="156" t="s">
        <v>2716</v>
      </c>
      <c r="G228" s="157" t="s">
        <v>190</v>
      </c>
      <c r="H228" s="158">
        <v>43.951999999999998</v>
      </c>
      <c r="I228" s="159"/>
      <c r="J228" s="160">
        <f>ROUND(I228*H228,2)</f>
        <v>0</v>
      </c>
      <c r="K228" s="161"/>
      <c r="L228" s="162"/>
      <c r="M228" s="163" t="s">
        <v>1</v>
      </c>
      <c r="N228" s="164" t="s">
        <v>36</v>
      </c>
      <c r="P228" s="150">
        <f>O228*H228</f>
        <v>0</v>
      </c>
      <c r="Q228" s="150">
        <v>1.2E-2</v>
      </c>
      <c r="R228" s="150">
        <f>Q228*H228</f>
        <v>0.527424</v>
      </c>
      <c r="S228" s="150">
        <v>0</v>
      </c>
      <c r="T228" s="151">
        <f>S228*H228</f>
        <v>0</v>
      </c>
      <c r="AR228" s="152" t="s">
        <v>318</v>
      </c>
      <c r="AT228" s="152" t="s">
        <v>220</v>
      </c>
      <c r="AU228" s="152" t="s">
        <v>83</v>
      </c>
      <c r="AY228" s="13" t="s">
        <v>185</v>
      </c>
      <c r="BE228" s="153">
        <f>IF(N228="základná",J228,0)</f>
        <v>0</v>
      </c>
      <c r="BF228" s="153">
        <f>IF(N228="znížená",J228,0)</f>
        <v>0</v>
      </c>
      <c r="BG228" s="153">
        <f>IF(N228="zákl. prenesená",J228,0)</f>
        <v>0</v>
      </c>
      <c r="BH228" s="153">
        <f>IF(N228="zníž. prenesená",J228,0)</f>
        <v>0</v>
      </c>
      <c r="BI228" s="153">
        <f>IF(N228="nulová",J228,0)</f>
        <v>0</v>
      </c>
      <c r="BJ228" s="13" t="s">
        <v>83</v>
      </c>
      <c r="BK228" s="153">
        <f>ROUND(I228*H228,2)</f>
        <v>0</v>
      </c>
      <c r="BL228" s="13" t="s">
        <v>252</v>
      </c>
      <c r="BM228" s="152" t="s">
        <v>2717</v>
      </c>
    </row>
    <row r="229" spans="2:65" s="11" customFormat="1" ht="23" customHeight="1">
      <c r="B229" s="127"/>
      <c r="D229" s="128" t="s">
        <v>69</v>
      </c>
      <c r="E229" s="137" t="s">
        <v>1689</v>
      </c>
      <c r="F229" s="137" t="s">
        <v>1690</v>
      </c>
      <c r="I229" s="130"/>
      <c r="J229" s="138">
        <f>BK229</f>
        <v>0</v>
      </c>
      <c r="L229" s="127"/>
      <c r="M229" s="132"/>
      <c r="P229" s="133">
        <f>SUM(P230:P239)</f>
        <v>0</v>
      </c>
      <c r="R229" s="133">
        <f>SUM(R230:R239)</f>
        <v>1.10893028</v>
      </c>
      <c r="T229" s="134">
        <f>SUM(T230:T239)</f>
        <v>0</v>
      </c>
      <c r="AR229" s="128" t="s">
        <v>83</v>
      </c>
      <c r="AT229" s="135" t="s">
        <v>69</v>
      </c>
      <c r="AU229" s="135" t="s">
        <v>77</v>
      </c>
      <c r="AY229" s="128" t="s">
        <v>185</v>
      </c>
      <c r="BK229" s="136">
        <f>SUM(BK230:BK239)</f>
        <v>0</v>
      </c>
    </row>
    <row r="230" spans="2:65" s="1" customFormat="1" ht="16.5" customHeight="1">
      <c r="B230" s="139"/>
      <c r="C230" s="140" t="s">
        <v>492</v>
      </c>
      <c r="D230" s="140" t="s">
        <v>187</v>
      </c>
      <c r="E230" s="141" t="s">
        <v>2718</v>
      </c>
      <c r="F230" s="142" t="s">
        <v>2719</v>
      </c>
      <c r="G230" s="143" t="s">
        <v>198</v>
      </c>
      <c r="H230" s="144">
        <v>11.583</v>
      </c>
      <c r="I230" s="145"/>
      <c r="J230" s="146">
        <f t="shared" ref="J230:J239" si="50">ROUND(I230*H230,2)</f>
        <v>0</v>
      </c>
      <c r="K230" s="147"/>
      <c r="L230" s="28"/>
      <c r="M230" s="148" t="s">
        <v>1</v>
      </c>
      <c r="N230" s="149" t="s">
        <v>36</v>
      </c>
      <c r="P230" s="150">
        <f t="shared" ref="P230:P239" si="51">O230*H230</f>
        <v>0</v>
      </c>
      <c r="Q230" s="150">
        <v>0</v>
      </c>
      <c r="R230" s="150">
        <f t="shared" ref="R230:R239" si="52">Q230*H230</f>
        <v>0</v>
      </c>
      <c r="S230" s="150">
        <v>0</v>
      </c>
      <c r="T230" s="151">
        <f t="shared" ref="T230:T239" si="53">S230*H230</f>
        <v>0</v>
      </c>
      <c r="AR230" s="152" t="s">
        <v>252</v>
      </c>
      <c r="AT230" s="152" t="s">
        <v>187</v>
      </c>
      <c r="AU230" s="152" t="s">
        <v>83</v>
      </c>
      <c r="AY230" s="13" t="s">
        <v>185</v>
      </c>
      <c r="BE230" s="153">
        <f t="shared" ref="BE230:BE239" si="54">IF(N230="základná",J230,0)</f>
        <v>0</v>
      </c>
      <c r="BF230" s="153">
        <f t="shared" ref="BF230:BF239" si="55">IF(N230="znížená",J230,0)</f>
        <v>0</v>
      </c>
      <c r="BG230" s="153">
        <f t="shared" ref="BG230:BG239" si="56">IF(N230="zákl. prenesená",J230,0)</f>
        <v>0</v>
      </c>
      <c r="BH230" s="153">
        <f t="shared" ref="BH230:BH239" si="57">IF(N230="zníž. prenesená",J230,0)</f>
        <v>0</v>
      </c>
      <c r="BI230" s="153">
        <f t="shared" ref="BI230:BI239" si="58">IF(N230="nulová",J230,0)</f>
        <v>0</v>
      </c>
      <c r="BJ230" s="13" t="s">
        <v>83</v>
      </c>
      <c r="BK230" s="153">
        <f t="shared" ref="BK230:BK239" si="59">ROUND(I230*H230,2)</f>
        <v>0</v>
      </c>
      <c r="BL230" s="13" t="s">
        <v>252</v>
      </c>
      <c r="BM230" s="152" t="s">
        <v>2720</v>
      </c>
    </row>
    <row r="231" spans="2:65" s="1" customFormat="1" ht="21.75" customHeight="1">
      <c r="B231" s="139"/>
      <c r="C231" s="140" t="s">
        <v>496</v>
      </c>
      <c r="D231" s="140" t="s">
        <v>187</v>
      </c>
      <c r="E231" s="141" t="s">
        <v>2721</v>
      </c>
      <c r="F231" s="142" t="s">
        <v>2722</v>
      </c>
      <c r="G231" s="143" t="s">
        <v>190</v>
      </c>
      <c r="H231" s="144">
        <v>45.9</v>
      </c>
      <c r="I231" s="145"/>
      <c r="J231" s="146">
        <f t="shared" si="50"/>
        <v>0</v>
      </c>
      <c r="K231" s="147"/>
      <c r="L231" s="28"/>
      <c r="M231" s="148" t="s">
        <v>1</v>
      </c>
      <c r="N231" s="149" t="s">
        <v>36</v>
      </c>
      <c r="P231" s="150">
        <f t="shared" si="51"/>
        <v>0</v>
      </c>
      <c r="Q231" s="150">
        <v>0</v>
      </c>
      <c r="R231" s="150">
        <f t="shared" si="52"/>
        <v>0</v>
      </c>
      <c r="S231" s="150">
        <v>0</v>
      </c>
      <c r="T231" s="151">
        <f t="shared" si="53"/>
        <v>0</v>
      </c>
      <c r="AR231" s="152" t="s">
        <v>252</v>
      </c>
      <c r="AT231" s="152" t="s">
        <v>187</v>
      </c>
      <c r="AU231" s="152" t="s">
        <v>83</v>
      </c>
      <c r="AY231" s="13" t="s">
        <v>185</v>
      </c>
      <c r="BE231" s="153">
        <f t="shared" si="54"/>
        <v>0</v>
      </c>
      <c r="BF231" s="153">
        <f t="shared" si="55"/>
        <v>0</v>
      </c>
      <c r="BG231" s="153">
        <f t="shared" si="56"/>
        <v>0</v>
      </c>
      <c r="BH231" s="153">
        <f t="shared" si="57"/>
        <v>0</v>
      </c>
      <c r="BI231" s="153">
        <f t="shared" si="58"/>
        <v>0</v>
      </c>
      <c r="BJ231" s="13" t="s">
        <v>83</v>
      </c>
      <c r="BK231" s="153">
        <f t="shared" si="59"/>
        <v>0</v>
      </c>
      <c r="BL231" s="13" t="s">
        <v>252</v>
      </c>
      <c r="BM231" s="152" t="s">
        <v>2723</v>
      </c>
    </row>
    <row r="232" spans="2:65" s="1" customFormat="1" ht="24.25" customHeight="1">
      <c r="B232" s="139"/>
      <c r="C232" s="140" t="s">
        <v>500</v>
      </c>
      <c r="D232" s="140" t="s">
        <v>187</v>
      </c>
      <c r="E232" s="141" t="s">
        <v>2724</v>
      </c>
      <c r="F232" s="142" t="s">
        <v>2725</v>
      </c>
      <c r="G232" s="143" t="s">
        <v>190</v>
      </c>
      <c r="H232" s="144">
        <v>49.6</v>
      </c>
      <c r="I232" s="145"/>
      <c r="J232" s="146">
        <f t="shared" si="50"/>
        <v>0</v>
      </c>
      <c r="K232" s="147"/>
      <c r="L232" s="28"/>
      <c r="M232" s="148" t="s">
        <v>1</v>
      </c>
      <c r="N232" s="149" t="s">
        <v>36</v>
      </c>
      <c r="P232" s="150">
        <f t="shared" si="51"/>
        <v>0</v>
      </c>
      <c r="Q232" s="150">
        <v>0</v>
      </c>
      <c r="R232" s="150">
        <f t="shared" si="52"/>
        <v>0</v>
      </c>
      <c r="S232" s="150">
        <v>0</v>
      </c>
      <c r="T232" s="151">
        <f t="shared" si="53"/>
        <v>0</v>
      </c>
      <c r="AR232" s="152" t="s">
        <v>252</v>
      </c>
      <c r="AT232" s="152" t="s">
        <v>187</v>
      </c>
      <c r="AU232" s="152" t="s">
        <v>83</v>
      </c>
      <c r="AY232" s="13" t="s">
        <v>185</v>
      </c>
      <c r="BE232" s="153">
        <f t="shared" si="54"/>
        <v>0</v>
      </c>
      <c r="BF232" s="153">
        <f t="shared" si="55"/>
        <v>0</v>
      </c>
      <c r="BG232" s="153">
        <f t="shared" si="56"/>
        <v>0</v>
      </c>
      <c r="BH232" s="153">
        <f t="shared" si="57"/>
        <v>0</v>
      </c>
      <c r="BI232" s="153">
        <f t="shared" si="58"/>
        <v>0</v>
      </c>
      <c r="BJ232" s="13" t="s">
        <v>83</v>
      </c>
      <c r="BK232" s="153">
        <f t="shared" si="59"/>
        <v>0</v>
      </c>
      <c r="BL232" s="13" t="s">
        <v>252</v>
      </c>
      <c r="BM232" s="152" t="s">
        <v>2726</v>
      </c>
    </row>
    <row r="233" spans="2:65" s="1" customFormat="1" ht="16.5" customHeight="1">
      <c r="B233" s="139"/>
      <c r="C233" s="154" t="s">
        <v>504</v>
      </c>
      <c r="D233" s="154" t="s">
        <v>220</v>
      </c>
      <c r="E233" s="155" t="s">
        <v>2727</v>
      </c>
      <c r="F233" s="156" t="s">
        <v>2728</v>
      </c>
      <c r="G233" s="157" t="s">
        <v>190</v>
      </c>
      <c r="H233" s="158">
        <v>49.6</v>
      </c>
      <c r="I233" s="159"/>
      <c r="J233" s="160">
        <f t="shared" si="50"/>
        <v>0</v>
      </c>
      <c r="K233" s="161"/>
      <c r="L233" s="162"/>
      <c r="M233" s="163" t="s">
        <v>1</v>
      </c>
      <c r="N233" s="164" t="s">
        <v>36</v>
      </c>
      <c r="P233" s="150">
        <f t="shared" si="51"/>
        <v>0</v>
      </c>
      <c r="Q233" s="150">
        <v>9.6799999999999994E-3</v>
      </c>
      <c r="R233" s="150">
        <f t="shared" si="52"/>
        <v>0.480128</v>
      </c>
      <c r="S233" s="150">
        <v>0</v>
      </c>
      <c r="T233" s="151">
        <f t="shared" si="53"/>
        <v>0</v>
      </c>
      <c r="AR233" s="152" t="s">
        <v>318</v>
      </c>
      <c r="AT233" s="152" t="s">
        <v>220</v>
      </c>
      <c r="AU233" s="152" t="s">
        <v>83</v>
      </c>
      <c r="AY233" s="13" t="s">
        <v>185</v>
      </c>
      <c r="BE233" s="153">
        <f t="shared" si="54"/>
        <v>0</v>
      </c>
      <c r="BF233" s="153">
        <f t="shared" si="55"/>
        <v>0</v>
      </c>
      <c r="BG233" s="153">
        <f t="shared" si="56"/>
        <v>0</v>
      </c>
      <c r="BH233" s="153">
        <f t="shared" si="57"/>
        <v>0</v>
      </c>
      <c r="BI233" s="153">
        <f t="shared" si="58"/>
        <v>0</v>
      </c>
      <c r="BJ233" s="13" t="s">
        <v>83</v>
      </c>
      <c r="BK233" s="153">
        <f t="shared" si="59"/>
        <v>0</v>
      </c>
      <c r="BL233" s="13" t="s">
        <v>252</v>
      </c>
      <c r="BM233" s="152" t="s">
        <v>2729</v>
      </c>
    </row>
    <row r="234" spans="2:65" s="1" customFormat="1" ht="16.5" customHeight="1">
      <c r="B234" s="139"/>
      <c r="C234" s="140" t="s">
        <v>508</v>
      </c>
      <c r="D234" s="140" t="s">
        <v>187</v>
      </c>
      <c r="E234" s="141" t="s">
        <v>2730</v>
      </c>
      <c r="F234" s="142" t="s">
        <v>2731</v>
      </c>
      <c r="G234" s="143" t="s">
        <v>241</v>
      </c>
      <c r="H234" s="144">
        <v>119.76</v>
      </c>
      <c r="I234" s="145"/>
      <c r="J234" s="146">
        <f t="shared" si="50"/>
        <v>0</v>
      </c>
      <c r="K234" s="147"/>
      <c r="L234" s="28"/>
      <c r="M234" s="148" t="s">
        <v>1</v>
      </c>
      <c r="N234" s="149" t="s">
        <v>36</v>
      </c>
      <c r="P234" s="150">
        <f t="shared" si="51"/>
        <v>0</v>
      </c>
      <c r="Q234" s="150">
        <v>0</v>
      </c>
      <c r="R234" s="150">
        <f t="shared" si="52"/>
        <v>0</v>
      </c>
      <c r="S234" s="150">
        <v>0</v>
      </c>
      <c r="T234" s="151">
        <f t="shared" si="53"/>
        <v>0</v>
      </c>
      <c r="AR234" s="152" t="s">
        <v>252</v>
      </c>
      <c r="AT234" s="152" t="s">
        <v>187</v>
      </c>
      <c r="AU234" s="152" t="s">
        <v>83</v>
      </c>
      <c r="AY234" s="13" t="s">
        <v>185</v>
      </c>
      <c r="BE234" s="153">
        <f t="shared" si="54"/>
        <v>0</v>
      </c>
      <c r="BF234" s="153">
        <f t="shared" si="55"/>
        <v>0</v>
      </c>
      <c r="BG234" s="153">
        <f t="shared" si="56"/>
        <v>0</v>
      </c>
      <c r="BH234" s="153">
        <f t="shared" si="57"/>
        <v>0</v>
      </c>
      <c r="BI234" s="153">
        <f t="shared" si="58"/>
        <v>0</v>
      </c>
      <c r="BJ234" s="13" t="s">
        <v>83</v>
      </c>
      <c r="BK234" s="153">
        <f t="shared" si="59"/>
        <v>0</v>
      </c>
      <c r="BL234" s="13" t="s">
        <v>252</v>
      </c>
      <c r="BM234" s="152" t="s">
        <v>2732</v>
      </c>
    </row>
    <row r="235" spans="2:65" s="1" customFormat="1" ht="24.25" customHeight="1">
      <c r="B235" s="139"/>
      <c r="C235" s="154" t="s">
        <v>512</v>
      </c>
      <c r="D235" s="154" t="s">
        <v>220</v>
      </c>
      <c r="E235" s="155" t="s">
        <v>2733</v>
      </c>
      <c r="F235" s="156" t="s">
        <v>2734</v>
      </c>
      <c r="G235" s="157" t="s">
        <v>198</v>
      </c>
      <c r="H235" s="158">
        <v>0.41899999999999998</v>
      </c>
      <c r="I235" s="159"/>
      <c r="J235" s="160">
        <f t="shared" si="50"/>
        <v>0</v>
      </c>
      <c r="K235" s="161"/>
      <c r="L235" s="162"/>
      <c r="M235" s="163" t="s">
        <v>1</v>
      </c>
      <c r="N235" s="164" t="s">
        <v>36</v>
      </c>
      <c r="P235" s="150">
        <f t="shared" si="51"/>
        <v>0</v>
      </c>
      <c r="Q235" s="150">
        <v>0.55000000000000004</v>
      </c>
      <c r="R235" s="150">
        <f t="shared" si="52"/>
        <v>0.23045000000000002</v>
      </c>
      <c r="S235" s="150">
        <v>0</v>
      </c>
      <c r="T235" s="151">
        <f t="shared" si="53"/>
        <v>0</v>
      </c>
      <c r="AR235" s="152" t="s">
        <v>318</v>
      </c>
      <c r="AT235" s="152" t="s">
        <v>220</v>
      </c>
      <c r="AU235" s="152" t="s">
        <v>83</v>
      </c>
      <c r="AY235" s="13" t="s">
        <v>185</v>
      </c>
      <c r="BE235" s="153">
        <f t="shared" si="54"/>
        <v>0</v>
      </c>
      <c r="BF235" s="153">
        <f t="shared" si="55"/>
        <v>0</v>
      </c>
      <c r="BG235" s="153">
        <f t="shared" si="56"/>
        <v>0</v>
      </c>
      <c r="BH235" s="153">
        <f t="shared" si="57"/>
        <v>0</v>
      </c>
      <c r="BI235" s="153">
        <f t="shared" si="58"/>
        <v>0</v>
      </c>
      <c r="BJ235" s="13" t="s">
        <v>83</v>
      </c>
      <c r="BK235" s="153">
        <f t="shared" si="59"/>
        <v>0</v>
      </c>
      <c r="BL235" s="13" t="s">
        <v>252</v>
      </c>
      <c r="BM235" s="152" t="s">
        <v>2735</v>
      </c>
    </row>
    <row r="236" spans="2:65" s="1" customFormat="1" ht="44.25" customHeight="1">
      <c r="B236" s="139"/>
      <c r="C236" s="140" t="s">
        <v>516</v>
      </c>
      <c r="D236" s="140" t="s">
        <v>187</v>
      </c>
      <c r="E236" s="141" t="s">
        <v>2153</v>
      </c>
      <c r="F236" s="142" t="s">
        <v>2154</v>
      </c>
      <c r="G236" s="143" t="s">
        <v>198</v>
      </c>
      <c r="H236" s="144">
        <v>2.286</v>
      </c>
      <c r="I236" s="145"/>
      <c r="J236" s="146">
        <f t="shared" si="50"/>
        <v>0</v>
      </c>
      <c r="K236" s="147"/>
      <c r="L236" s="28"/>
      <c r="M236" s="148" t="s">
        <v>1</v>
      </c>
      <c r="N236" s="149" t="s">
        <v>36</v>
      </c>
      <c r="P236" s="150">
        <f t="shared" si="51"/>
        <v>0</v>
      </c>
      <c r="Q236" s="150">
        <v>2.2349999999999998E-2</v>
      </c>
      <c r="R236" s="150">
        <f t="shared" si="52"/>
        <v>5.1092099999999994E-2</v>
      </c>
      <c r="S236" s="150">
        <v>0</v>
      </c>
      <c r="T236" s="151">
        <f t="shared" si="53"/>
        <v>0</v>
      </c>
      <c r="AR236" s="152" t="s">
        <v>252</v>
      </c>
      <c r="AT236" s="152" t="s">
        <v>187</v>
      </c>
      <c r="AU236" s="152" t="s">
        <v>83</v>
      </c>
      <c r="AY236" s="13" t="s">
        <v>185</v>
      </c>
      <c r="BE236" s="153">
        <f t="shared" si="54"/>
        <v>0</v>
      </c>
      <c r="BF236" s="153">
        <f t="shared" si="55"/>
        <v>0</v>
      </c>
      <c r="BG236" s="153">
        <f t="shared" si="56"/>
        <v>0</v>
      </c>
      <c r="BH236" s="153">
        <f t="shared" si="57"/>
        <v>0</v>
      </c>
      <c r="BI236" s="153">
        <f t="shared" si="58"/>
        <v>0</v>
      </c>
      <c r="BJ236" s="13" t="s">
        <v>83</v>
      </c>
      <c r="BK236" s="153">
        <f t="shared" si="59"/>
        <v>0</v>
      </c>
      <c r="BL236" s="13" t="s">
        <v>252</v>
      </c>
      <c r="BM236" s="152" t="s">
        <v>2736</v>
      </c>
    </row>
    <row r="237" spans="2:65" s="1" customFormat="1" ht="24.25" customHeight="1">
      <c r="B237" s="139"/>
      <c r="C237" s="140" t="s">
        <v>520</v>
      </c>
      <c r="D237" s="140" t="s">
        <v>187</v>
      </c>
      <c r="E237" s="141" t="s">
        <v>2737</v>
      </c>
      <c r="F237" s="142" t="s">
        <v>2738</v>
      </c>
      <c r="G237" s="143" t="s">
        <v>190</v>
      </c>
      <c r="H237" s="144">
        <v>31.875</v>
      </c>
      <c r="I237" s="145"/>
      <c r="J237" s="146">
        <f t="shared" si="50"/>
        <v>0</v>
      </c>
      <c r="K237" s="147"/>
      <c r="L237" s="28"/>
      <c r="M237" s="148" t="s">
        <v>1</v>
      </c>
      <c r="N237" s="149" t="s">
        <v>36</v>
      </c>
      <c r="P237" s="150">
        <f t="shared" si="51"/>
        <v>0</v>
      </c>
      <c r="Q237" s="150">
        <v>1.0829999999999999E-2</v>
      </c>
      <c r="R237" s="150">
        <f t="shared" si="52"/>
        <v>0.34520624999999999</v>
      </c>
      <c r="S237" s="150">
        <v>0</v>
      </c>
      <c r="T237" s="151">
        <f t="shared" si="53"/>
        <v>0</v>
      </c>
      <c r="AR237" s="152" t="s">
        <v>252</v>
      </c>
      <c r="AT237" s="152" t="s">
        <v>187</v>
      </c>
      <c r="AU237" s="152" t="s">
        <v>83</v>
      </c>
      <c r="AY237" s="13" t="s">
        <v>185</v>
      </c>
      <c r="BE237" s="153">
        <f t="shared" si="54"/>
        <v>0</v>
      </c>
      <c r="BF237" s="153">
        <f t="shared" si="55"/>
        <v>0</v>
      </c>
      <c r="BG237" s="153">
        <f t="shared" si="56"/>
        <v>0</v>
      </c>
      <c r="BH237" s="153">
        <f t="shared" si="57"/>
        <v>0</v>
      </c>
      <c r="BI237" s="153">
        <f t="shared" si="58"/>
        <v>0</v>
      </c>
      <c r="BJ237" s="13" t="s">
        <v>83</v>
      </c>
      <c r="BK237" s="153">
        <f t="shared" si="59"/>
        <v>0</v>
      </c>
      <c r="BL237" s="13" t="s">
        <v>252</v>
      </c>
      <c r="BM237" s="152" t="s">
        <v>2739</v>
      </c>
    </row>
    <row r="238" spans="2:65" s="1" customFormat="1" ht="24.25" customHeight="1">
      <c r="B238" s="139"/>
      <c r="C238" s="140" t="s">
        <v>524</v>
      </c>
      <c r="D238" s="140" t="s">
        <v>187</v>
      </c>
      <c r="E238" s="141" t="s">
        <v>2740</v>
      </c>
      <c r="F238" s="142" t="s">
        <v>2741</v>
      </c>
      <c r="G238" s="143" t="s">
        <v>198</v>
      </c>
      <c r="H238" s="144">
        <v>0.70099999999999996</v>
      </c>
      <c r="I238" s="145"/>
      <c r="J238" s="146">
        <f t="shared" si="50"/>
        <v>0</v>
      </c>
      <c r="K238" s="147"/>
      <c r="L238" s="28"/>
      <c r="M238" s="148" t="s">
        <v>1</v>
      </c>
      <c r="N238" s="149" t="s">
        <v>36</v>
      </c>
      <c r="P238" s="150">
        <f t="shared" si="51"/>
        <v>0</v>
      </c>
      <c r="Q238" s="150">
        <v>2.9299999999999999E-3</v>
      </c>
      <c r="R238" s="150">
        <f t="shared" si="52"/>
        <v>2.0539299999999998E-3</v>
      </c>
      <c r="S238" s="150">
        <v>0</v>
      </c>
      <c r="T238" s="151">
        <f t="shared" si="53"/>
        <v>0</v>
      </c>
      <c r="AR238" s="152" t="s">
        <v>252</v>
      </c>
      <c r="AT238" s="152" t="s">
        <v>187</v>
      </c>
      <c r="AU238" s="152" t="s">
        <v>83</v>
      </c>
      <c r="AY238" s="13" t="s">
        <v>185</v>
      </c>
      <c r="BE238" s="153">
        <f t="shared" si="54"/>
        <v>0</v>
      </c>
      <c r="BF238" s="153">
        <f t="shared" si="55"/>
        <v>0</v>
      </c>
      <c r="BG238" s="153">
        <f t="shared" si="56"/>
        <v>0</v>
      </c>
      <c r="BH238" s="153">
        <f t="shared" si="57"/>
        <v>0</v>
      </c>
      <c r="BI238" s="153">
        <f t="shared" si="58"/>
        <v>0</v>
      </c>
      <c r="BJ238" s="13" t="s">
        <v>83</v>
      </c>
      <c r="BK238" s="153">
        <f t="shared" si="59"/>
        <v>0</v>
      </c>
      <c r="BL238" s="13" t="s">
        <v>252</v>
      </c>
      <c r="BM238" s="152" t="s">
        <v>2742</v>
      </c>
    </row>
    <row r="239" spans="2:65" s="1" customFormat="1" ht="24.25" customHeight="1">
      <c r="B239" s="139"/>
      <c r="C239" s="140" t="s">
        <v>528</v>
      </c>
      <c r="D239" s="140" t="s">
        <v>187</v>
      </c>
      <c r="E239" s="141" t="s">
        <v>2156</v>
      </c>
      <c r="F239" s="142" t="s">
        <v>2157</v>
      </c>
      <c r="G239" s="143" t="s">
        <v>586</v>
      </c>
      <c r="H239" s="165"/>
      <c r="I239" s="145"/>
      <c r="J239" s="146">
        <f t="shared" si="50"/>
        <v>0</v>
      </c>
      <c r="K239" s="147"/>
      <c r="L239" s="28"/>
      <c r="M239" s="148" t="s">
        <v>1</v>
      </c>
      <c r="N239" s="149" t="s">
        <v>36</v>
      </c>
      <c r="P239" s="150">
        <f t="shared" si="51"/>
        <v>0</v>
      </c>
      <c r="Q239" s="150">
        <v>0</v>
      </c>
      <c r="R239" s="150">
        <f t="shared" si="52"/>
        <v>0</v>
      </c>
      <c r="S239" s="150">
        <v>0</v>
      </c>
      <c r="T239" s="151">
        <f t="shared" si="53"/>
        <v>0</v>
      </c>
      <c r="AR239" s="152" t="s">
        <v>252</v>
      </c>
      <c r="AT239" s="152" t="s">
        <v>187</v>
      </c>
      <c r="AU239" s="152" t="s">
        <v>83</v>
      </c>
      <c r="AY239" s="13" t="s">
        <v>185</v>
      </c>
      <c r="BE239" s="153">
        <f t="shared" si="54"/>
        <v>0</v>
      </c>
      <c r="BF239" s="153">
        <f t="shared" si="55"/>
        <v>0</v>
      </c>
      <c r="BG239" s="153">
        <f t="shared" si="56"/>
        <v>0</v>
      </c>
      <c r="BH239" s="153">
        <f t="shared" si="57"/>
        <v>0</v>
      </c>
      <c r="BI239" s="153">
        <f t="shared" si="58"/>
        <v>0</v>
      </c>
      <c r="BJ239" s="13" t="s">
        <v>83</v>
      </c>
      <c r="BK239" s="153">
        <f t="shared" si="59"/>
        <v>0</v>
      </c>
      <c r="BL239" s="13" t="s">
        <v>252</v>
      </c>
      <c r="BM239" s="152" t="s">
        <v>2743</v>
      </c>
    </row>
    <row r="240" spans="2:65" s="11" customFormat="1" ht="23" customHeight="1">
      <c r="B240" s="127"/>
      <c r="D240" s="128" t="s">
        <v>69</v>
      </c>
      <c r="E240" s="137" t="s">
        <v>634</v>
      </c>
      <c r="F240" s="137" t="s">
        <v>635</v>
      </c>
      <c r="I240" s="130"/>
      <c r="J240" s="138">
        <f>BK240</f>
        <v>0</v>
      </c>
      <c r="L240" s="127"/>
      <c r="M240" s="132"/>
      <c r="P240" s="133">
        <f>SUM(P241:P247)</f>
        <v>0</v>
      </c>
      <c r="R240" s="133">
        <f>SUM(R241:R247)</f>
        <v>0.32285243400000008</v>
      </c>
      <c r="T240" s="134">
        <f>SUM(T241:T247)</f>
        <v>0</v>
      </c>
      <c r="AR240" s="128" t="s">
        <v>83</v>
      </c>
      <c r="AT240" s="135" t="s">
        <v>69</v>
      </c>
      <c r="AU240" s="135" t="s">
        <v>77</v>
      </c>
      <c r="AY240" s="128" t="s">
        <v>185</v>
      </c>
      <c r="BK240" s="136">
        <f>SUM(BK241:BK247)</f>
        <v>0</v>
      </c>
    </row>
    <row r="241" spans="2:65" s="1" customFormat="1" ht="24.25" customHeight="1">
      <c r="B241" s="139"/>
      <c r="C241" s="140" t="s">
        <v>532</v>
      </c>
      <c r="D241" s="140" t="s">
        <v>187</v>
      </c>
      <c r="E241" s="141" t="s">
        <v>2744</v>
      </c>
      <c r="F241" s="142" t="s">
        <v>2745</v>
      </c>
      <c r="G241" s="143" t="s">
        <v>190</v>
      </c>
      <c r="H241" s="144">
        <v>45.9</v>
      </c>
      <c r="I241" s="145"/>
      <c r="J241" s="146">
        <f t="shared" ref="J241:J247" si="60">ROUND(I241*H241,2)</f>
        <v>0</v>
      </c>
      <c r="K241" s="147"/>
      <c r="L241" s="28"/>
      <c r="M241" s="148" t="s">
        <v>1</v>
      </c>
      <c r="N241" s="149" t="s">
        <v>36</v>
      </c>
      <c r="P241" s="150">
        <f t="shared" ref="P241:P247" si="61">O241*H241</f>
        <v>0</v>
      </c>
      <c r="Q241" s="150">
        <v>5.7299999999999999E-3</v>
      </c>
      <c r="R241" s="150">
        <f t="shared" ref="R241:R247" si="62">Q241*H241</f>
        <v>0.26300699999999999</v>
      </c>
      <c r="S241" s="150">
        <v>0</v>
      </c>
      <c r="T241" s="151">
        <f t="shared" ref="T241:T247" si="63">S241*H241</f>
        <v>0</v>
      </c>
      <c r="AR241" s="152" t="s">
        <v>252</v>
      </c>
      <c r="AT241" s="152" t="s">
        <v>187</v>
      </c>
      <c r="AU241" s="152" t="s">
        <v>83</v>
      </c>
      <c r="AY241" s="13" t="s">
        <v>185</v>
      </c>
      <c r="BE241" s="153">
        <f t="shared" ref="BE241:BE247" si="64">IF(N241="základná",J241,0)</f>
        <v>0</v>
      </c>
      <c r="BF241" s="153">
        <f t="shared" ref="BF241:BF247" si="65">IF(N241="znížená",J241,0)</f>
        <v>0</v>
      </c>
      <c r="BG241" s="153">
        <f t="shared" ref="BG241:BG247" si="66">IF(N241="zákl. prenesená",J241,0)</f>
        <v>0</v>
      </c>
      <c r="BH241" s="153">
        <f t="shared" ref="BH241:BH247" si="67">IF(N241="zníž. prenesená",J241,0)</f>
        <v>0</v>
      </c>
      <c r="BI241" s="153">
        <f t="shared" ref="BI241:BI247" si="68">IF(N241="nulová",J241,0)</f>
        <v>0</v>
      </c>
      <c r="BJ241" s="13" t="s">
        <v>83</v>
      </c>
      <c r="BK241" s="153">
        <f t="shared" ref="BK241:BK247" si="69">ROUND(I241*H241,2)</f>
        <v>0</v>
      </c>
      <c r="BL241" s="13" t="s">
        <v>252</v>
      </c>
      <c r="BM241" s="152" t="s">
        <v>2746</v>
      </c>
    </row>
    <row r="242" spans="2:65" s="1" customFormat="1" ht="16.5" customHeight="1">
      <c r="B242" s="139"/>
      <c r="C242" s="140" t="s">
        <v>536</v>
      </c>
      <c r="D242" s="140" t="s">
        <v>187</v>
      </c>
      <c r="E242" s="141" t="s">
        <v>962</v>
      </c>
      <c r="F242" s="142" t="s">
        <v>963</v>
      </c>
      <c r="G242" s="143" t="s">
        <v>241</v>
      </c>
      <c r="H242" s="144">
        <v>7</v>
      </c>
      <c r="I242" s="145"/>
      <c r="J242" s="146">
        <f t="shared" si="60"/>
        <v>0</v>
      </c>
      <c r="K242" s="147"/>
      <c r="L242" s="28"/>
      <c r="M242" s="148" t="s">
        <v>1</v>
      </c>
      <c r="N242" s="149" t="s">
        <v>36</v>
      </c>
      <c r="P242" s="150">
        <f t="shared" si="61"/>
        <v>0</v>
      </c>
      <c r="Q242" s="150">
        <v>2.3000000000000001E-4</v>
      </c>
      <c r="R242" s="150">
        <f t="shared" si="62"/>
        <v>1.6100000000000001E-3</v>
      </c>
      <c r="S242" s="150">
        <v>0</v>
      </c>
      <c r="T242" s="151">
        <f t="shared" si="63"/>
        <v>0</v>
      </c>
      <c r="AR242" s="152" t="s">
        <v>252</v>
      </c>
      <c r="AT242" s="152" t="s">
        <v>187</v>
      </c>
      <c r="AU242" s="152" t="s">
        <v>83</v>
      </c>
      <c r="AY242" s="13" t="s">
        <v>185</v>
      </c>
      <c r="BE242" s="153">
        <f t="shared" si="64"/>
        <v>0</v>
      </c>
      <c r="BF242" s="153">
        <f t="shared" si="65"/>
        <v>0</v>
      </c>
      <c r="BG242" s="153">
        <f t="shared" si="66"/>
        <v>0</v>
      </c>
      <c r="BH242" s="153">
        <f t="shared" si="67"/>
        <v>0</v>
      </c>
      <c r="BI242" s="153">
        <f t="shared" si="68"/>
        <v>0</v>
      </c>
      <c r="BJ242" s="13" t="s">
        <v>83</v>
      </c>
      <c r="BK242" s="153">
        <f t="shared" si="69"/>
        <v>0</v>
      </c>
      <c r="BL242" s="13" t="s">
        <v>252</v>
      </c>
      <c r="BM242" s="152" t="s">
        <v>2747</v>
      </c>
    </row>
    <row r="243" spans="2:65" s="1" customFormat="1" ht="38" customHeight="1">
      <c r="B243" s="139"/>
      <c r="C243" s="140" t="s">
        <v>540</v>
      </c>
      <c r="D243" s="140" t="s">
        <v>187</v>
      </c>
      <c r="E243" s="141" t="s">
        <v>2162</v>
      </c>
      <c r="F243" s="142" t="s">
        <v>2163</v>
      </c>
      <c r="G243" s="143" t="s">
        <v>190</v>
      </c>
      <c r="H243" s="144">
        <v>41.7</v>
      </c>
      <c r="I243" s="145"/>
      <c r="J243" s="146">
        <f t="shared" si="60"/>
        <v>0</v>
      </c>
      <c r="K243" s="147"/>
      <c r="L243" s="28"/>
      <c r="M243" s="148" t="s">
        <v>1</v>
      </c>
      <c r="N243" s="149" t="s">
        <v>36</v>
      </c>
      <c r="P243" s="150">
        <f t="shared" si="61"/>
        <v>0</v>
      </c>
      <c r="Q243" s="150">
        <v>4.6799999999999999E-4</v>
      </c>
      <c r="R243" s="150">
        <f t="shared" si="62"/>
        <v>1.9515600000000001E-2</v>
      </c>
      <c r="S243" s="150">
        <v>0</v>
      </c>
      <c r="T243" s="151">
        <f t="shared" si="63"/>
        <v>0</v>
      </c>
      <c r="AR243" s="152" t="s">
        <v>191</v>
      </c>
      <c r="AT243" s="152" t="s">
        <v>187</v>
      </c>
      <c r="AU243" s="152" t="s">
        <v>83</v>
      </c>
      <c r="AY243" s="13" t="s">
        <v>185</v>
      </c>
      <c r="BE243" s="153">
        <f t="shared" si="64"/>
        <v>0</v>
      </c>
      <c r="BF243" s="153">
        <f t="shared" si="65"/>
        <v>0</v>
      </c>
      <c r="BG243" s="153">
        <f t="shared" si="66"/>
        <v>0</v>
      </c>
      <c r="BH243" s="153">
        <f t="shared" si="67"/>
        <v>0</v>
      </c>
      <c r="BI243" s="153">
        <f t="shared" si="68"/>
        <v>0</v>
      </c>
      <c r="BJ243" s="13" t="s">
        <v>83</v>
      </c>
      <c r="BK243" s="153">
        <f t="shared" si="69"/>
        <v>0</v>
      </c>
      <c r="BL243" s="13" t="s">
        <v>191</v>
      </c>
      <c r="BM243" s="152" t="s">
        <v>2748</v>
      </c>
    </row>
    <row r="244" spans="2:65" s="1" customFormat="1" ht="24.25" customHeight="1">
      <c r="B244" s="139"/>
      <c r="C244" s="140" t="s">
        <v>544</v>
      </c>
      <c r="D244" s="140" t="s">
        <v>187</v>
      </c>
      <c r="E244" s="141" t="s">
        <v>965</v>
      </c>
      <c r="F244" s="142" t="s">
        <v>966</v>
      </c>
      <c r="G244" s="143" t="s">
        <v>241</v>
      </c>
      <c r="H244" s="144">
        <v>7.5</v>
      </c>
      <c r="I244" s="145"/>
      <c r="J244" s="146">
        <f t="shared" si="60"/>
        <v>0</v>
      </c>
      <c r="K244" s="147"/>
      <c r="L244" s="28"/>
      <c r="M244" s="148" t="s">
        <v>1</v>
      </c>
      <c r="N244" s="149" t="s">
        <v>36</v>
      </c>
      <c r="P244" s="150">
        <f t="shared" si="61"/>
        <v>0</v>
      </c>
      <c r="Q244" s="150">
        <v>2.7200000000000002E-3</v>
      </c>
      <c r="R244" s="150">
        <f t="shared" si="62"/>
        <v>2.0400000000000001E-2</v>
      </c>
      <c r="S244" s="150">
        <v>0</v>
      </c>
      <c r="T244" s="151">
        <f t="shared" si="63"/>
        <v>0</v>
      </c>
      <c r="AR244" s="152" t="s">
        <v>191</v>
      </c>
      <c r="AT244" s="152" t="s">
        <v>187</v>
      </c>
      <c r="AU244" s="152" t="s">
        <v>83</v>
      </c>
      <c r="AY244" s="13" t="s">
        <v>185</v>
      </c>
      <c r="BE244" s="153">
        <f t="shared" si="64"/>
        <v>0</v>
      </c>
      <c r="BF244" s="153">
        <f t="shared" si="65"/>
        <v>0</v>
      </c>
      <c r="BG244" s="153">
        <f t="shared" si="66"/>
        <v>0</v>
      </c>
      <c r="BH244" s="153">
        <f t="shared" si="67"/>
        <v>0</v>
      </c>
      <c r="BI244" s="153">
        <f t="shared" si="68"/>
        <v>0</v>
      </c>
      <c r="BJ244" s="13" t="s">
        <v>83</v>
      </c>
      <c r="BK244" s="153">
        <f t="shared" si="69"/>
        <v>0</v>
      </c>
      <c r="BL244" s="13" t="s">
        <v>191</v>
      </c>
      <c r="BM244" s="152" t="s">
        <v>2749</v>
      </c>
    </row>
    <row r="245" spans="2:65" s="1" customFormat="1" ht="33" customHeight="1">
      <c r="B245" s="139"/>
      <c r="C245" s="140" t="s">
        <v>550</v>
      </c>
      <c r="D245" s="140" t="s">
        <v>187</v>
      </c>
      <c r="E245" s="141" t="s">
        <v>968</v>
      </c>
      <c r="F245" s="142" t="s">
        <v>969</v>
      </c>
      <c r="G245" s="143" t="s">
        <v>255</v>
      </c>
      <c r="H245" s="144">
        <v>2.7</v>
      </c>
      <c r="I245" s="145"/>
      <c r="J245" s="146">
        <f t="shared" si="60"/>
        <v>0</v>
      </c>
      <c r="K245" s="147"/>
      <c r="L245" s="28"/>
      <c r="M245" s="148" t="s">
        <v>1</v>
      </c>
      <c r="N245" s="149" t="s">
        <v>36</v>
      </c>
      <c r="P245" s="150">
        <f t="shared" si="61"/>
        <v>0</v>
      </c>
      <c r="Q245" s="150">
        <v>1.58142E-3</v>
      </c>
      <c r="R245" s="150">
        <f t="shared" si="62"/>
        <v>4.2698340000000001E-3</v>
      </c>
      <c r="S245" s="150">
        <v>0</v>
      </c>
      <c r="T245" s="151">
        <f t="shared" si="63"/>
        <v>0</v>
      </c>
      <c r="AR245" s="152" t="s">
        <v>252</v>
      </c>
      <c r="AT245" s="152" t="s">
        <v>187</v>
      </c>
      <c r="AU245" s="152" t="s">
        <v>83</v>
      </c>
      <c r="AY245" s="13" t="s">
        <v>185</v>
      </c>
      <c r="BE245" s="153">
        <f t="shared" si="64"/>
        <v>0</v>
      </c>
      <c r="BF245" s="153">
        <f t="shared" si="65"/>
        <v>0</v>
      </c>
      <c r="BG245" s="153">
        <f t="shared" si="66"/>
        <v>0</v>
      </c>
      <c r="BH245" s="153">
        <f t="shared" si="67"/>
        <v>0</v>
      </c>
      <c r="BI245" s="153">
        <f t="shared" si="68"/>
        <v>0</v>
      </c>
      <c r="BJ245" s="13" t="s">
        <v>83</v>
      </c>
      <c r="BK245" s="153">
        <f t="shared" si="69"/>
        <v>0</v>
      </c>
      <c r="BL245" s="13" t="s">
        <v>252</v>
      </c>
      <c r="BM245" s="152" t="s">
        <v>2750</v>
      </c>
    </row>
    <row r="246" spans="2:65" s="1" customFormat="1" ht="24.25" customHeight="1">
      <c r="B246" s="139"/>
      <c r="C246" s="140" t="s">
        <v>558</v>
      </c>
      <c r="D246" s="140" t="s">
        <v>187</v>
      </c>
      <c r="E246" s="141" t="s">
        <v>661</v>
      </c>
      <c r="F246" s="142" t="s">
        <v>662</v>
      </c>
      <c r="G246" s="143" t="s">
        <v>241</v>
      </c>
      <c r="H246" s="144">
        <v>5</v>
      </c>
      <c r="I246" s="145"/>
      <c r="J246" s="146">
        <f t="shared" si="60"/>
        <v>0</v>
      </c>
      <c r="K246" s="147"/>
      <c r="L246" s="28"/>
      <c r="M246" s="148" t="s">
        <v>1</v>
      </c>
      <c r="N246" s="149" t="s">
        <v>36</v>
      </c>
      <c r="P246" s="150">
        <f t="shared" si="61"/>
        <v>0</v>
      </c>
      <c r="Q246" s="150">
        <v>2.81E-3</v>
      </c>
      <c r="R246" s="150">
        <f t="shared" si="62"/>
        <v>1.405E-2</v>
      </c>
      <c r="S246" s="150">
        <v>0</v>
      </c>
      <c r="T246" s="151">
        <f t="shared" si="63"/>
        <v>0</v>
      </c>
      <c r="AR246" s="152" t="s">
        <v>191</v>
      </c>
      <c r="AT246" s="152" t="s">
        <v>187</v>
      </c>
      <c r="AU246" s="152" t="s">
        <v>83</v>
      </c>
      <c r="AY246" s="13" t="s">
        <v>185</v>
      </c>
      <c r="BE246" s="153">
        <f t="shared" si="64"/>
        <v>0</v>
      </c>
      <c r="BF246" s="153">
        <f t="shared" si="65"/>
        <v>0</v>
      </c>
      <c r="BG246" s="153">
        <f t="shared" si="66"/>
        <v>0</v>
      </c>
      <c r="BH246" s="153">
        <f t="shared" si="67"/>
        <v>0</v>
      </c>
      <c r="BI246" s="153">
        <f t="shared" si="68"/>
        <v>0</v>
      </c>
      <c r="BJ246" s="13" t="s">
        <v>83</v>
      </c>
      <c r="BK246" s="153">
        <f t="shared" si="69"/>
        <v>0</v>
      </c>
      <c r="BL246" s="13" t="s">
        <v>191</v>
      </c>
      <c r="BM246" s="152" t="s">
        <v>2751</v>
      </c>
    </row>
    <row r="247" spans="2:65" s="1" customFormat="1" ht="24.25" customHeight="1">
      <c r="B247" s="139"/>
      <c r="C247" s="140" t="s">
        <v>562</v>
      </c>
      <c r="D247" s="140" t="s">
        <v>187</v>
      </c>
      <c r="E247" s="141" t="s">
        <v>665</v>
      </c>
      <c r="F247" s="142" t="s">
        <v>666</v>
      </c>
      <c r="G247" s="143" t="s">
        <v>586</v>
      </c>
      <c r="H247" s="165"/>
      <c r="I247" s="145"/>
      <c r="J247" s="146">
        <f t="shared" si="60"/>
        <v>0</v>
      </c>
      <c r="K247" s="147"/>
      <c r="L247" s="28"/>
      <c r="M247" s="148" t="s">
        <v>1</v>
      </c>
      <c r="N247" s="149" t="s">
        <v>36</v>
      </c>
      <c r="P247" s="150">
        <f t="shared" si="61"/>
        <v>0</v>
      </c>
      <c r="Q247" s="150">
        <v>0</v>
      </c>
      <c r="R247" s="150">
        <f t="shared" si="62"/>
        <v>0</v>
      </c>
      <c r="S247" s="150">
        <v>0</v>
      </c>
      <c r="T247" s="151">
        <f t="shared" si="63"/>
        <v>0</v>
      </c>
      <c r="AR247" s="152" t="s">
        <v>252</v>
      </c>
      <c r="AT247" s="152" t="s">
        <v>187</v>
      </c>
      <c r="AU247" s="152" t="s">
        <v>83</v>
      </c>
      <c r="AY247" s="13" t="s">
        <v>185</v>
      </c>
      <c r="BE247" s="153">
        <f t="shared" si="64"/>
        <v>0</v>
      </c>
      <c r="BF247" s="153">
        <f t="shared" si="65"/>
        <v>0</v>
      </c>
      <c r="BG247" s="153">
        <f t="shared" si="66"/>
        <v>0</v>
      </c>
      <c r="BH247" s="153">
        <f t="shared" si="67"/>
        <v>0</v>
      </c>
      <c r="BI247" s="153">
        <f t="shared" si="68"/>
        <v>0</v>
      </c>
      <c r="BJ247" s="13" t="s">
        <v>83</v>
      </c>
      <c r="BK247" s="153">
        <f t="shared" si="69"/>
        <v>0</v>
      </c>
      <c r="BL247" s="13" t="s">
        <v>252</v>
      </c>
      <c r="BM247" s="152" t="s">
        <v>2752</v>
      </c>
    </row>
    <row r="248" spans="2:65" s="11" customFormat="1" ht="23" customHeight="1">
      <c r="B248" s="127"/>
      <c r="D248" s="128" t="s">
        <v>69</v>
      </c>
      <c r="E248" s="137" t="s">
        <v>668</v>
      </c>
      <c r="F248" s="137" t="s">
        <v>669</v>
      </c>
      <c r="I248" s="130"/>
      <c r="J248" s="138">
        <f>BK248</f>
        <v>0</v>
      </c>
      <c r="L248" s="127"/>
      <c r="M248" s="132"/>
      <c r="P248" s="133">
        <f>SUM(P249:P251)</f>
        <v>0</v>
      </c>
      <c r="R248" s="133">
        <f>SUM(R249:R251)</f>
        <v>1.7160000000000001E-3</v>
      </c>
      <c r="T248" s="134">
        <f>SUM(T249:T251)</f>
        <v>0</v>
      </c>
      <c r="AR248" s="128" t="s">
        <v>83</v>
      </c>
      <c r="AT248" s="135" t="s">
        <v>69</v>
      </c>
      <c r="AU248" s="135" t="s">
        <v>77</v>
      </c>
      <c r="AY248" s="128" t="s">
        <v>185</v>
      </c>
      <c r="BK248" s="136">
        <f>SUM(BK249:BK251)</f>
        <v>0</v>
      </c>
    </row>
    <row r="249" spans="2:65" s="1" customFormat="1" ht="16.5" customHeight="1">
      <c r="B249" s="139"/>
      <c r="C249" s="140" t="s">
        <v>566</v>
      </c>
      <c r="D249" s="140" t="s">
        <v>187</v>
      </c>
      <c r="E249" s="141" t="s">
        <v>671</v>
      </c>
      <c r="F249" s="142" t="s">
        <v>2753</v>
      </c>
      <c r="G249" s="143" t="s">
        <v>241</v>
      </c>
      <c r="H249" s="144">
        <v>7.8</v>
      </c>
      <c r="I249" s="145"/>
      <c r="J249" s="146">
        <f>ROUND(I249*H249,2)</f>
        <v>0</v>
      </c>
      <c r="K249" s="147"/>
      <c r="L249" s="28"/>
      <c r="M249" s="148" t="s">
        <v>1</v>
      </c>
      <c r="N249" s="149" t="s">
        <v>36</v>
      </c>
      <c r="P249" s="150">
        <f>O249*H249</f>
        <v>0</v>
      </c>
      <c r="Q249" s="150">
        <v>2.2000000000000001E-4</v>
      </c>
      <c r="R249" s="150">
        <f>Q249*H249</f>
        <v>1.7160000000000001E-3</v>
      </c>
      <c r="S249" s="150">
        <v>0</v>
      </c>
      <c r="T249" s="151">
        <f>S249*H249</f>
        <v>0</v>
      </c>
      <c r="AR249" s="152" t="s">
        <v>252</v>
      </c>
      <c r="AT249" s="152" t="s">
        <v>187</v>
      </c>
      <c r="AU249" s="152" t="s">
        <v>83</v>
      </c>
      <c r="AY249" s="13" t="s">
        <v>185</v>
      </c>
      <c r="BE249" s="153">
        <f>IF(N249="základná",J249,0)</f>
        <v>0</v>
      </c>
      <c r="BF249" s="153">
        <f>IF(N249="znížená",J249,0)</f>
        <v>0</v>
      </c>
      <c r="BG249" s="153">
        <f>IF(N249="zákl. prenesená",J249,0)</f>
        <v>0</v>
      </c>
      <c r="BH249" s="153">
        <f>IF(N249="zníž. prenesená",J249,0)</f>
        <v>0</v>
      </c>
      <c r="BI249" s="153">
        <f>IF(N249="nulová",J249,0)</f>
        <v>0</v>
      </c>
      <c r="BJ249" s="13" t="s">
        <v>83</v>
      </c>
      <c r="BK249" s="153">
        <f>ROUND(I249*H249,2)</f>
        <v>0</v>
      </c>
      <c r="BL249" s="13" t="s">
        <v>252</v>
      </c>
      <c r="BM249" s="152" t="s">
        <v>2754</v>
      </c>
    </row>
    <row r="250" spans="2:65" s="1" customFormat="1" ht="24.25" customHeight="1">
      <c r="B250" s="139"/>
      <c r="C250" s="154" t="s">
        <v>570</v>
      </c>
      <c r="D250" s="154" t="s">
        <v>220</v>
      </c>
      <c r="E250" s="155" t="s">
        <v>679</v>
      </c>
      <c r="F250" s="156" t="s">
        <v>2755</v>
      </c>
      <c r="G250" s="157" t="s">
        <v>190</v>
      </c>
      <c r="H250" s="158">
        <v>1.8</v>
      </c>
      <c r="I250" s="159"/>
      <c r="J250" s="160">
        <f>ROUND(I250*H250,2)</f>
        <v>0</v>
      </c>
      <c r="K250" s="161"/>
      <c r="L250" s="162"/>
      <c r="M250" s="163" t="s">
        <v>1</v>
      </c>
      <c r="N250" s="164" t="s">
        <v>36</v>
      </c>
      <c r="P250" s="150">
        <f>O250*H250</f>
        <v>0</v>
      </c>
      <c r="Q250" s="150">
        <v>0</v>
      </c>
      <c r="R250" s="150">
        <f>Q250*H250</f>
        <v>0</v>
      </c>
      <c r="S250" s="150">
        <v>0</v>
      </c>
      <c r="T250" s="151">
        <f>S250*H250</f>
        <v>0</v>
      </c>
      <c r="AR250" s="152" t="s">
        <v>318</v>
      </c>
      <c r="AT250" s="152" t="s">
        <v>220</v>
      </c>
      <c r="AU250" s="152" t="s">
        <v>83</v>
      </c>
      <c r="AY250" s="13" t="s">
        <v>185</v>
      </c>
      <c r="BE250" s="153">
        <f>IF(N250="základná",J250,0)</f>
        <v>0</v>
      </c>
      <c r="BF250" s="153">
        <f>IF(N250="znížená",J250,0)</f>
        <v>0</v>
      </c>
      <c r="BG250" s="153">
        <f>IF(N250="zákl. prenesená",J250,0)</f>
        <v>0</v>
      </c>
      <c r="BH250" s="153">
        <f>IF(N250="zníž. prenesená",J250,0)</f>
        <v>0</v>
      </c>
      <c r="BI250" s="153">
        <f>IF(N250="nulová",J250,0)</f>
        <v>0</v>
      </c>
      <c r="BJ250" s="13" t="s">
        <v>83</v>
      </c>
      <c r="BK250" s="153">
        <f>ROUND(I250*H250,2)</f>
        <v>0</v>
      </c>
      <c r="BL250" s="13" t="s">
        <v>252</v>
      </c>
      <c r="BM250" s="152" t="s">
        <v>2756</v>
      </c>
    </row>
    <row r="251" spans="2:65" s="1" customFormat="1" ht="24.25" customHeight="1">
      <c r="B251" s="139"/>
      <c r="C251" s="140" t="s">
        <v>574</v>
      </c>
      <c r="D251" s="140" t="s">
        <v>187</v>
      </c>
      <c r="E251" s="141" t="s">
        <v>703</v>
      </c>
      <c r="F251" s="142" t="s">
        <v>704</v>
      </c>
      <c r="G251" s="143" t="s">
        <v>586</v>
      </c>
      <c r="H251" s="165"/>
      <c r="I251" s="145"/>
      <c r="J251" s="146">
        <f>ROUND(I251*H251,2)</f>
        <v>0</v>
      </c>
      <c r="K251" s="147"/>
      <c r="L251" s="28"/>
      <c r="M251" s="148" t="s">
        <v>1</v>
      </c>
      <c r="N251" s="149" t="s">
        <v>36</v>
      </c>
      <c r="P251" s="150">
        <f>O251*H251</f>
        <v>0</v>
      </c>
      <c r="Q251" s="150">
        <v>0</v>
      </c>
      <c r="R251" s="150">
        <f>Q251*H251</f>
        <v>0</v>
      </c>
      <c r="S251" s="150">
        <v>0</v>
      </c>
      <c r="T251" s="151">
        <f>S251*H251</f>
        <v>0</v>
      </c>
      <c r="AR251" s="152" t="s">
        <v>252</v>
      </c>
      <c r="AT251" s="152" t="s">
        <v>187</v>
      </c>
      <c r="AU251" s="152" t="s">
        <v>83</v>
      </c>
      <c r="AY251" s="13" t="s">
        <v>185</v>
      </c>
      <c r="BE251" s="153">
        <f>IF(N251="základná",J251,0)</f>
        <v>0</v>
      </c>
      <c r="BF251" s="153">
        <f>IF(N251="znížená",J251,0)</f>
        <v>0</v>
      </c>
      <c r="BG251" s="153">
        <f>IF(N251="zákl. prenesená",J251,0)</f>
        <v>0</v>
      </c>
      <c r="BH251" s="153">
        <f>IF(N251="zníž. prenesená",J251,0)</f>
        <v>0</v>
      </c>
      <c r="BI251" s="153">
        <f>IF(N251="nulová",J251,0)</f>
        <v>0</v>
      </c>
      <c r="BJ251" s="13" t="s">
        <v>83</v>
      </c>
      <c r="BK251" s="153">
        <f>ROUND(I251*H251,2)</f>
        <v>0</v>
      </c>
      <c r="BL251" s="13" t="s">
        <v>252</v>
      </c>
      <c r="BM251" s="152" t="s">
        <v>2757</v>
      </c>
    </row>
    <row r="252" spans="2:65" s="11" customFormat="1" ht="23" customHeight="1">
      <c r="B252" s="127"/>
      <c r="D252" s="128" t="s">
        <v>69</v>
      </c>
      <c r="E252" s="137" t="s">
        <v>706</v>
      </c>
      <c r="F252" s="137" t="s">
        <v>707</v>
      </c>
      <c r="I252" s="130"/>
      <c r="J252" s="138">
        <f>BK252</f>
        <v>0</v>
      </c>
      <c r="L252" s="127"/>
      <c r="M252" s="132"/>
      <c r="P252" s="133">
        <f>SUM(P253:P255)</f>
        <v>0</v>
      </c>
      <c r="R252" s="133">
        <f>SUM(R253:R255)</f>
        <v>0.193</v>
      </c>
      <c r="T252" s="134">
        <f>SUM(T253:T255)</f>
        <v>0</v>
      </c>
      <c r="AR252" s="128" t="s">
        <v>83</v>
      </c>
      <c r="AT252" s="135" t="s">
        <v>69</v>
      </c>
      <c r="AU252" s="135" t="s">
        <v>77</v>
      </c>
      <c r="AY252" s="128" t="s">
        <v>185</v>
      </c>
      <c r="BK252" s="136">
        <f>SUM(BK253:BK255)</f>
        <v>0</v>
      </c>
    </row>
    <row r="253" spans="2:65" s="1" customFormat="1" ht="24.25" customHeight="1">
      <c r="B253" s="139"/>
      <c r="C253" s="140" t="s">
        <v>579</v>
      </c>
      <c r="D253" s="140" t="s">
        <v>187</v>
      </c>
      <c r="E253" s="141" t="s">
        <v>2758</v>
      </c>
      <c r="F253" s="142" t="s">
        <v>2759</v>
      </c>
      <c r="G253" s="143" t="s">
        <v>255</v>
      </c>
      <c r="H253" s="144">
        <v>1</v>
      </c>
      <c r="I253" s="145"/>
      <c r="J253" s="146">
        <f>ROUND(I253*H253,2)</f>
        <v>0</v>
      </c>
      <c r="K253" s="147"/>
      <c r="L253" s="28"/>
      <c r="M253" s="148" t="s">
        <v>1</v>
      </c>
      <c r="N253" s="149" t="s">
        <v>36</v>
      </c>
      <c r="P253" s="150">
        <f>O253*H253</f>
        <v>0</v>
      </c>
      <c r="Q253" s="150">
        <v>0</v>
      </c>
      <c r="R253" s="150">
        <f>Q253*H253</f>
        <v>0</v>
      </c>
      <c r="S253" s="150">
        <v>0</v>
      </c>
      <c r="T253" s="151">
        <f>S253*H253</f>
        <v>0</v>
      </c>
      <c r="AR253" s="152" t="s">
        <v>252</v>
      </c>
      <c r="AT253" s="152" t="s">
        <v>187</v>
      </c>
      <c r="AU253" s="152" t="s">
        <v>83</v>
      </c>
      <c r="AY253" s="13" t="s">
        <v>185</v>
      </c>
      <c r="BE253" s="153">
        <f>IF(N253="základná",J253,0)</f>
        <v>0</v>
      </c>
      <c r="BF253" s="153">
        <f>IF(N253="znížená",J253,0)</f>
        <v>0</v>
      </c>
      <c r="BG253" s="153">
        <f>IF(N253="zákl. prenesená",J253,0)</f>
        <v>0</v>
      </c>
      <c r="BH253" s="153">
        <f>IF(N253="zníž. prenesená",J253,0)</f>
        <v>0</v>
      </c>
      <c r="BI253" s="153">
        <f>IF(N253="nulová",J253,0)</f>
        <v>0</v>
      </c>
      <c r="BJ253" s="13" t="s">
        <v>83</v>
      </c>
      <c r="BK253" s="153">
        <f>ROUND(I253*H253,2)</f>
        <v>0</v>
      </c>
      <c r="BL253" s="13" t="s">
        <v>252</v>
      </c>
      <c r="BM253" s="152" t="s">
        <v>2760</v>
      </c>
    </row>
    <row r="254" spans="2:65" s="1" customFormat="1" ht="24.25" customHeight="1">
      <c r="B254" s="139"/>
      <c r="C254" s="154" t="s">
        <v>583</v>
      </c>
      <c r="D254" s="154" t="s">
        <v>220</v>
      </c>
      <c r="E254" s="155" t="s">
        <v>2761</v>
      </c>
      <c r="F254" s="156" t="s">
        <v>2762</v>
      </c>
      <c r="G254" s="157" t="s">
        <v>255</v>
      </c>
      <c r="H254" s="158">
        <v>1</v>
      </c>
      <c r="I254" s="159"/>
      <c r="J254" s="160">
        <f>ROUND(I254*H254,2)</f>
        <v>0</v>
      </c>
      <c r="K254" s="161"/>
      <c r="L254" s="162"/>
      <c r="M254" s="163" t="s">
        <v>1</v>
      </c>
      <c r="N254" s="164" t="s">
        <v>36</v>
      </c>
      <c r="P254" s="150">
        <f>O254*H254</f>
        <v>0</v>
      </c>
      <c r="Q254" s="150">
        <v>0.193</v>
      </c>
      <c r="R254" s="150">
        <f>Q254*H254</f>
        <v>0.193</v>
      </c>
      <c r="S254" s="150">
        <v>0</v>
      </c>
      <c r="T254" s="151">
        <f>S254*H254</f>
        <v>0</v>
      </c>
      <c r="AR254" s="152" t="s">
        <v>318</v>
      </c>
      <c r="AT254" s="152" t="s">
        <v>220</v>
      </c>
      <c r="AU254" s="152" t="s">
        <v>83</v>
      </c>
      <c r="AY254" s="13" t="s">
        <v>185</v>
      </c>
      <c r="BE254" s="153">
        <f>IF(N254="základná",J254,0)</f>
        <v>0</v>
      </c>
      <c r="BF254" s="153">
        <f>IF(N254="znížená",J254,0)</f>
        <v>0</v>
      </c>
      <c r="BG254" s="153">
        <f>IF(N254="zákl. prenesená",J254,0)</f>
        <v>0</v>
      </c>
      <c r="BH254" s="153">
        <f>IF(N254="zníž. prenesená",J254,0)</f>
        <v>0</v>
      </c>
      <c r="BI254" s="153">
        <f>IF(N254="nulová",J254,0)</f>
        <v>0</v>
      </c>
      <c r="BJ254" s="13" t="s">
        <v>83</v>
      </c>
      <c r="BK254" s="153">
        <f>ROUND(I254*H254,2)</f>
        <v>0</v>
      </c>
      <c r="BL254" s="13" t="s">
        <v>252</v>
      </c>
      <c r="BM254" s="152" t="s">
        <v>2763</v>
      </c>
    </row>
    <row r="255" spans="2:65" s="1" customFormat="1" ht="24.25" customHeight="1">
      <c r="B255" s="139"/>
      <c r="C255" s="140" t="s">
        <v>590</v>
      </c>
      <c r="D255" s="140" t="s">
        <v>187</v>
      </c>
      <c r="E255" s="141" t="s">
        <v>713</v>
      </c>
      <c r="F255" s="142" t="s">
        <v>714</v>
      </c>
      <c r="G255" s="143" t="s">
        <v>586</v>
      </c>
      <c r="H255" s="165"/>
      <c r="I255" s="145"/>
      <c r="J255" s="146">
        <f>ROUND(I255*H255,2)</f>
        <v>0</v>
      </c>
      <c r="K255" s="147"/>
      <c r="L255" s="28"/>
      <c r="M255" s="148" t="s">
        <v>1</v>
      </c>
      <c r="N255" s="149" t="s">
        <v>36</v>
      </c>
      <c r="P255" s="150">
        <f>O255*H255</f>
        <v>0</v>
      </c>
      <c r="Q255" s="150">
        <v>0</v>
      </c>
      <c r="R255" s="150">
        <f>Q255*H255</f>
        <v>0</v>
      </c>
      <c r="S255" s="150">
        <v>0</v>
      </c>
      <c r="T255" s="151">
        <f>S255*H255</f>
        <v>0</v>
      </c>
      <c r="AR255" s="152" t="s">
        <v>252</v>
      </c>
      <c r="AT255" s="152" t="s">
        <v>187</v>
      </c>
      <c r="AU255" s="152" t="s">
        <v>83</v>
      </c>
      <c r="AY255" s="13" t="s">
        <v>185</v>
      </c>
      <c r="BE255" s="153">
        <f>IF(N255="základná",J255,0)</f>
        <v>0</v>
      </c>
      <c r="BF255" s="153">
        <f>IF(N255="znížená",J255,0)</f>
        <v>0</v>
      </c>
      <c r="BG255" s="153">
        <f>IF(N255="zákl. prenesená",J255,0)</f>
        <v>0</v>
      </c>
      <c r="BH255" s="153">
        <f>IF(N255="zníž. prenesená",J255,0)</f>
        <v>0</v>
      </c>
      <c r="BI255" s="153">
        <f>IF(N255="nulová",J255,0)</f>
        <v>0</v>
      </c>
      <c r="BJ255" s="13" t="s">
        <v>83</v>
      </c>
      <c r="BK255" s="153">
        <f>ROUND(I255*H255,2)</f>
        <v>0</v>
      </c>
      <c r="BL255" s="13" t="s">
        <v>252</v>
      </c>
      <c r="BM255" s="152" t="s">
        <v>2764</v>
      </c>
    </row>
    <row r="256" spans="2:65" s="11" customFormat="1" ht="23" customHeight="1">
      <c r="B256" s="127"/>
      <c r="D256" s="128" t="s">
        <v>69</v>
      </c>
      <c r="E256" s="137" t="s">
        <v>1766</v>
      </c>
      <c r="F256" s="137" t="s">
        <v>1767</v>
      </c>
      <c r="I256" s="130"/>
      <c r="J256" s="138">
        <f>BK256</f>
        <v>0</v>
      </c>
      <c r="L256" s="127"/>
      <c r="M256" s="132"/>
      <c r="P256" s="133">
        <f>SUM(P257:P258)</f>
        <v>0</v>
      </c>
      <c r="R256" s="133">
        <f>SUM(R257:R258)</f>
        <v>3.1375E-2</v>
      </c>
      <c r="T256" s="134">
        <f>SUM(T257:T258)</f>
        <v>0</v>
      </c>
      <c r="AR256" s="128" t="s">
        <v>83</v>
      </c>
      <c r="AT256" s="135" t="s">
        <v>69</v>
      </c>
      <c r="AU256" s="135" t="s">
        <v>77</v>
      </c>
      <c r="AY256" s="128" t="s">
        <v>185</v>
      </c>
      <c r="BK256" s="136">
        <f>SUM(BK257:BK258)</f>
        <v>0</v>
      </c>
    </row>
    <row r="257" spans="2:65" s="1" customFormat="1" ht="16.5" customHeight="1">
      <c r="B257" s="139"/>
      <c r="C257" s="140" t="s">
        <v>594</v>
      </c>
      <c r="D257" s="140" t="s">
        <v>187</v>
      </c>
      <c r="E257" s="141" t="s">
        <v>1768</v>
      </c>
      <c r="F257" s="142" t="s">
        <v>1769</v>
      </c>
      <c r="G257" s="143" t="s">
        <v>190</v>
      </c>
      <c r="H257" s="144">
        <v>31.375</v>
      </c>
      <c r="I257" s="145"/>
      <c r="J257" s="146">
        <f>ROUND(I257*H257,2)</f>
        <v>0</v>
      </c>
      <c r="K257" s="147"/>
      <c r="L257" s="28"/>
      <c r="M257" s="148" t="s">
        <v>1</v>
      </c>
      <c r="N257" s="149" t="s">
        <v>36</v>
      </c>
      <c r="P257" s="150">
        <f>O257*H257</f>
        <v>0</v>
      </c>
      <c r="Q257" s="150">
        <v>1E-3</v>
      </c>
      <c r="R257" s="150">
        <f>Q257*H257</f>
        <v>3.1375E-2</v>
      </c>
      <c r="S257" s="150">
        <v>0</v>
      </c>
      <c r="T257" s="151">
        <f>S257*H257</f>
        <v>0</v>
      </c>
      <c r="AR257" s="152" t="s">
        <v>252</v>
      </c>
      <c r="AT257" s="152" t="s">
        <v>187</v>
      </c>
      <c r="AU257" s="152" t="s">
        <v>83</v>
      </c>
      <c r="AY257" s="13" t="s">
        <v>185</v>
      </c>
      <c r="BE257" s="153">
        <f>IF(N257="základná",J257,0)</f>
        <v>0</v>
      </c>
      <c r="BF257" s="153">
        <f>IF(N257="znížená",J257,0)</f>
        <v>0</v>
      </c>
      <c r="BG257" s="153">
        <f>IF(N257="zákl. prenesená",J257,0)</f>
        <v>0</v>
      </c>
      <c r="BH257" s="153">
        <f>IF(N257="zníž. prenesená",J257,0)</f>
        <v>0</v>
      </c>
      <c r="BI257" s="153">
        <f>IF(N257="nulová",J257,0)</f>
        <v>0</v>
      </c>
      <c r="BJ257" s="13" t="s">
        <v>83</v>
      </c>
      <c r="BK257" s="153">
        <f>ROUND(I257*H257,2)</f>
        <v>0</v>
      </c>
      <c r="BL257" s="13" t="s">
        <v>252</v>
      </c>
      <c r="BM257" s="152" t="s">
        <v>2765</v>
      </c>
    </row>
    <row r="258" spans="2:65" s="1" customFormat="1" ht="24.25" customHeight="1">
      <c r="B258" s="139"/>
      <c r="C258" s="140" t="s">
        <v>548</v>
      </c>
      <c r="D258" s="140" t="s">
        <v>187</v>
      </c>
      <c r="E258" s="141" t="s">
        <v>1771</v>
      </c>
      <c r="F258" s="142" t="s">
        <v>1772</v>
      </c>
      <c r="G258" s="143" t="s">
        <v>586</v>
      </c>
      <c r="H258" s="165"/>
      <c r="I258" s="145"/>
      <c r="J258" s="146">
        <f>ROUND(I258*H258,2)</f>
        <v>0</v>
      </c>
      <c r="K258" s="147"/>
      <c r="L258" s="28"/>
      <c r="M258" s="148" t="s">
        <v>1</v>
      </c>
      <c r="N258" s="149" t="s">
        <v>36</v>
      </c>
      <c r="P258" s="150">
        <f>O258*H258</f>
        <v>0</v>
      </c>
      <c r="Q258" s="150">
        <v>0</v>
      </c>
      <c r="R258" s="150">
        <f>Q258*H258</f>
        <v>0</v>
      </c>
      <c r="S258" s="150">
        <v>0</v>
      </c>
      <c r="T258" s="151">
        <f>S258*H258</f>
        <v>0</v>
      </c>
      <c r="AR258" s="152" t="s">
        <v>252</v>
      </c>
      <c r="AT258" s="152" t="s">
        <v>187</v>
      </c>
      <c r="AU258" s="152" t="s">
        <v>83</v>
      </c>
      <c r="AY258" s="13" t="s">
        <v>185</v>
      </c>
      <c r="BE258" s="153">
        <f>IF(N258="základná",J258,0)</f>
        <v>0</v>
      </c>
      <c r="BF258" s="153">
        <f>IF(N258="znížená",J258,0)</f>
        <v>0</v>
      </c>
      <c r="BG258" s="153">
        <f>IF(N258="zákl. prenesená",J258,0)</f>
        <v>0</v>
      </c>
      <c r="BH258" s="153">
        <f>IF(N258="zníž. prenesená",J258,0)</f>
        <v>0</v>
      </c>
      <c r="BI258" s="153">
        <f>IF(N258="nulová",J258,0)</f>
        <v>0</v>
      </c>
      <c r="BJ258" s="13" t="s">
        <v>83</v>
      </c>
      <c r="BK258" s="153">
        <f>ROUND(I258*H258,2)</f>
        <v>0</v>
      </c>
      <c r="BL258" s="13" t="s">
        <v>252</v>
      </c>
      <c r="BM258" s="152" t="s">
        <v>2766</v>
      </c>
    </row>
    <row r="259" spans="2:65" s="11" customFormat="1" ht="23" customHeight="1">
      <c r="B259" s="127"/>
      <c r="D259" s="128" t="s">
        <v>69</v>
      </c>
      <c r="E259" s="137" t="s">
        <v>1002</v>
      </c>
      <c r="F259" s="137" t="s">
        <v>1003</v>
      </c>
      <c r="I259" s="130"/>
      <c r="J259" s="138">
        <f>BK259</f>
        <v>0</v>
      </c>
      <c r="L259" s="127"/>
      <c r="M259" s="132"/>
      <c r="P259" s="133">
        <f>P260</f>
        <v>0</v>
      </c>
      <c r="R259" s="133">
        <f>R260</f>
        <v>1.8360000000000002E-3</v>
      </c>
      <c r="T259" s="134">
        <f>T260</f>
        <v>0</v>
      </c>
      <c r="AR259" s="128" t="s">
        <v>83</v>
      </c>
      <c r="AT259" s="135" t="s">
        <v>69</v>
      </c>
      <c r="AU259" s="135" t="s">
        <v>77</v>
      </c>
      <c r="AY259" s="128" t="s">
        <v>185</v>
      </c>
      <c r="BK259" s="136">
        <f>BK260</f>
        <v>0</v>
      </c>
    </row>
    <row r="260" spans="2:65" s="1" customFormat="1" ht="38" customHeight="1">
      <c r="B260" s="139"/>
      <c r="C260" s="140" t="s">
        <v>603</v>
      </c>
      <c r="D260" s="140" t="s">
        <v>187</v>
      </c>
      <c r="E260" s="141" t="s">
        <v>1783</v>
      </c>
      <c r="F260" s="142" t="s">
        <v>1784</v>
      </c>
      <c r="G260" s="143" t="s">
        <v>190</v>
      </c>
      <c r="H260" s="144">
        <v>91.8</v>
      </c>
      <c r="I260" s="145"/>
      <c r="J260" s="146">
        <f>ROUND(I260*H260,2)</f>
        <v>0</v>
      </c>
      <c r="K260" s="147"/>
      <c r="L260" s="28"/>
      <c r="M260" s="148" t="s">
        <v>1</v>
      </c>
      <c r="N260" s="149" t="s">
        <v>36</v>
      </c>
      <c r="P260" s="150">
        <f>O260*H260</f>
        <v>0</v>
      </c>
      <c r="Q260" s="150">
        <v>2.0000000000000002E-5</v>
      </c>
      <c r="R260" s="150">
        <f>Q260*H260</f>
        <v>1.8360000000000002E-3</v>
      </c>
      <c r="S260" s="150">
        <v>0</v>
      </c>
      <c r="T260" s="151">
        <f>S260*H260</f>
        <v>0</v>
      </c>
      <c r="AR260" s="152" t="s">
        <v>252</v>
      </c>
      <c r="AT260" s="152" t="s">
        <v>187</v>
      </c>
      <c r="AU260" s="152" t="s">
        <v>83</v>
      </c>
      <c r="AY260" s="13" t="s">
        <v>185</v>
      </c>
      <c r="BE260" s="153">
        <f>IF(N260="základná",J260,0)</f>
        <v>0</v>
      </c>
      <c r="BF260" s="153">
        <f>IF(N260="znížená",J260,0)</f>
        <v>0</v>
      </c>
      <c r="BG260" s="153">
        <f>IF(N260="zákl. prenesená",J260,0)</f>
        <v>0</v>
      </c>
      <c r="BH260" s="153">
        <f>IF(N260="zníž. prenesená",J260,0)</f>
        <v>0</v>
      </c>
      <c r="BI260" s="153">
        <f>IF(N260="nulová",J260,0)</f>
        <v>0</v>
      </c>
      <c r="BJ260" s="13" t="s">
        <v>83</v>
      </c>
      <c r="BK260" s="153">
        <f>ROUND(I260*H260,2)</f>
        <v>0</v>
      </c>
      <c r="BL260" s="13" t="s">
        <v>252</v>
      </c>
      <c r="BM260" s="152" t="s">
        <v>2767</v>
      </c>
    </row>
    <row r="261" spans="2:65" s="11" customFormat="1" ht="23" customHeight="1">
      <c r="B261" s="127"/>
      <c r="D261" s="128" t="s">
        <v>69</v>
      </c>
      <c r="E261" s="137" t="s">
        <v>796</v>
      </c>
      <c r="F261" s="137" t="s">
        <v>797</v>
      </c>
      <c r="I261" s="130"/>
      <c r="J261" s="138">
        <f>BK261</f>
        <v>0</v>
      </c>
      <c r="L261" s="127"/>
      <c r="M261" s="132"/>
      <c r="P261" s="133">
        <f>SUM(P262:P263)</f>
        <v>0</v>
      </c>
      <c r="R261" s="133">
        <f>SUM(R262:R263)</f>
        <v>1.9451822279999999E-2</v>
      </c>
      <c r="T261" s="134">
        <f>SUM(T262:T263)</f>
        <v>0</v>
      </c>
      <c r="AR261" s="128" t="s">
        <v>83</v>
      </c>
      <c r="AT261" s="135" t="s">
        <v>69</v>
      </c>
      <c r="AU261" s="135" t="s">
        <v>77</v>
      </c>
      <c r="AY261" s="128" t="s">
        <v>185</v>
      </c>
      <c r="BK261" s="136">
        <f>SUM(BK262:BK263)</f>
        <v>0</v>
      </c>
    </row>
    <row r="262" spans="2:65" s="1" customFormat="1" ht="24.25" customHeight="1">
      <c r="B262" s="139"/>
      <c r="C262" s="140" t="s">
        <v>607</v>
      </c>
      <c r="D262" s="140" t="s">
        <v>187</v>
      </c>
      <c r="E262" s="141" t="s">
        <v>2768</v>
      </c>
      <c r="F262" s="142" t="s">
        <v>800</v>
      </c>
      <c r="G262" s="143" t="s">
        <v>190</v>
      </c>
      <c r="H262" s="144">
        <v>54.110999999999997</v>
      </c>
      <c r="I262" s="145"/>
      <c r="J262" s="146">
        <f>ROUND(I262*H262,2)</f>
        <v>0</v>
      </c>
      <c r="K262" s="147"/>
      <c r="L262" s="28"/>
      <c r="M262" s="148" t="s">
        <v>1</v>
      </c>
      <c r="N262" s="149" t="s">
        <v>36</v>
      </c>
      <c r="P262" s="150">
        <f>O262*H262</f>
        <v>0</v>
      </c>
      <c r="Q262" s="150">
        <v>1.2999999999999999E-4</v>
      </c>
      <c r="R262" s="150">
        <f>Q262*H262</f>
        <v>7.0344299999999986E-3</v>
      </c>
      <c r="S262" s="150">
        <v>0</v>
      </c>
      <c r="T262" s="151">
        <f>S262*H262</f>
        <v>0</v>
      </c>
      <c r="AR262" s="152" t="s">
        <v>252</v>
      </c>
      <c r="AT262" s="152" t="s">
        <v>187</v>
      </c>
      <c r="AU262" s="152" t="s">
        <v>83</v>
      </c>
      <c r="AY262" s="13" t="s">
        <v>185</v>
      </c>
      <c r="BE262" s="153">
        <f>IF(N262="základná",J262,0)</f>
        <v>0</v>
      </c>
      <c r="BF262" s="153">
        <f>IF(N262="znížená",J262,0)</f>
        <v>0</v>
      </c>
      <c r="BG262" s="153">
        <f>IF(N262="zákl. prenesená",J262,0)</f>
        <v>0</v>
      </c>
      <c r="BH262" s="153">
        <f>IF(N262="zníž. prenesená",J262,0)</f>
        <v>0</v>
      </c>
      <c r="BI262" s="153">
        <f>IF(N262="nulová",J262,0)</f>
        <v>0</v>
      </c>
      <c r="BJ262" s="13" t="s">
        <v>83</v>
      </c>
      <c r="BK262" s="153">
        <f>ROUND(I262*H262,2)</f>
        <v>0</v>
      </c>
      <c r="BL262" s="13" t="s">
        <v>252</v>
      </c>
      <c r="BM262" s="152" t="s">
        <v>2769</v>
      </c>
    </row>
    <row r="263" spans="2:65" s="1" customFormat="1" ht="38" customHeight="1">
      <c r="B263" s="139"/>
      <c r="C263" s="140" t="s">
        <v>611</v>
      </c>
      <c r="D263" s="140" t="s">
        <v>187</v>
      </c>
      <c r="E263" s="141" t="s">
        <v>2770</v>
      </c>
      <c r="F263" s="142" t="s">
        <v>2771</v>
      </c>
      <c r="G263" s="143" t="s">
        <v>190</v>
      </c>
      <c r="H263" s="144">
        <v>54.110999999999997</v>
      </c>
      <c r="I263" s="145"/>
      <c r="J263" s="146">
        <f>ROUND(I263*H263,2)</f>
        <v>0</v>
      </c>
      <c r="K263" s="147"/>
      <c r="L263" s="28"/>
      <c r="M263" s="148" t="s">
        <v>1</v>
      </c>
      <c r="N263" s="149" t="s">
        <v>36</v>
      </c>
      <c r="P263" s="150">
        <f>O263*H263</f>
        <v>0</v>
      </c>
      <c r="Q263" s="150">
        <v>2.2948000000000001E-4</v>
      </c>
      <c r="R263" s="150">
        <f>Q263*H263</f>
        <v>1.241739228E-2</v>
      </c>
      <c r="S263" s="150">
        <v>0</v>
      </c>
      <c r="T263" s="151">
        <f>S263*H263</f>
        <v>0</v>
      </c>
      <c r="AR263" s="152" t="s">
        <v>252</v>
      </c>
      <c r="AT263" s="152" t="s">
        <v>187</v>
      </c>
      <c r="AU263" s="152" t="s">
        <v>83</v>
      </c>
      <c r="AY263" s="13" t="s">
        <v>185</v>
      </c>
      <c r="BE263" s="153">
        <f>IF(N263="základná",J263,0)</f>
        <v>0</v>
      </c>
      <c r="BF263" s="153">
        <f>IF(N263="znížená",J263,0)</f>
        <v>0</v>
      </c>
      <c r="BG263" s="153">
        <f>IF(N263="zákl. prenesená",J263,0)</f>
        <v>0</v>
      </c>
      <c r="BH263" s="153">
        <f>IF(N263="zníž. prenesená",J263,0)</f>
        <v>0</v>
      </c>
      <c r="BI263" s="153">
        <f>IF(N263="nulová",J263,0)</f>
        <v>0</v>
      </c>
      <c r="BJ263" s="13" t="s">
        <v>83</v>
      </c>
      <c r="BK263" s="153">
        <f>ROUND(I263*H263,2)</f>
        <v>0</v>
      </c>
      <c r="BL263" s="13" t="s">
        <v>252</v>
      </c>
      <c r="BM263" s="152" t="s">
        <v>2772</v>
      </c>
    </row>
    <row r="264" spans="2:65" s="11" customFormat="1" ht="26" customHeight="1">
      <c r="B264" s="127"/>
      <c r="D264" s="128" t="s">
        <v>69</v>
      </c>
      <c r="E264" s="129" t="s">
        <v>818</v>
      </c>
      <c r="F264" s="129" t="s">
        <v>819</v>
      </c>
      <c r="I264" s="130"/>
      <c r="J264" s="131">
        <f>BK264</f>
        <v>0</v>
      </c>
      <c r="L264" s="127"/>
      <c r="M264" s="132"/>
      <c r="P264" s="133">
        <f>SUM(P265:P268)</f>
        <v>0</v>
      </c>
      <c r="R264" s="133">
        <f>SUM(R265:R268)</f>
        <v>0</v>
      </c>
      <c r="T264" s="134">
        <f>SUM(T265:T268)</f>
        <v>0</v>
      </c>
      <c r="AR264" s="128" t="s">
        <v>203</v>
      </c>
      <c r="AT264" s="135" t="s">
        <v>69</v>
      </c>
      <c r="AU264" s="135" t="s">
        <v>70</v>
      </c>
      <c r="AY264" s="128" t="s">
        <v>185</v>
      </c>
      <c r="BK264" s="136">
        <f>SUM(BK265:BK268)</f>
        <v>0</v>
      </c>
    </row>
    <row r="265" spans="2:65" s="1" customFormat="1" ht="33" customHeight="1">
      <c r="B265" s="139"/>
      <c r="C265" s="140" t="s">
        <v>615</v>
      </c>
      <c r="D265" s="140" t="s">
        <v>187</v>
      </c>
      <c r="E265" s="141" t="s">
        <v>1016</v>
      </c>
      <c r="F265" s="142" t="s">
        <v>1017</v>
      </c>
      <c r="G265" s="143" t="s">
        <v>823</v>
      </c>
      <c r="H265" s="144">
        <v>1</v>
      </c>
      <c r="I265" s="145"/>
      <c r="J265" s="146">
        <f>ROUND(I265*H265,2)</f>
        <v>0</v>
      </c>
      <c r="K265" s="147"/>
      <c r="L265" s="28"/>
      <c r="M265" s="148" t="s">
        <v>1</v>
      </c>
      <c r="N265" s="149" t="s">
        <v>36</v>
      </c>
      <c r="P265" s="150">
        <f>O265*H265</f>
        <v>0</v>
      </c>
      <c r="Q265" s="150">
        <v>0</v>
      </c>
      <c r="R265" s="150">
        <f>Q265*H265</f>
        <v>0</v>
      </c>
      <c r="S265" s="150">
        <v>0</v>
      </c>
      <c r="T265" s="151">
        <f>S265*H265</f>
        <v>0</v>
      </c>
      <c r="AR265" s="152" t="s">
        <v>824</v>
      </c>
      <c r="AT265" s="152" t="s">
        <v>187</v>
      </c>
      <c r="AU265" s="152" t="s">
        <v>77</v>
      </c>
      <c r="AY265" s="13" t="s">
        <v>185</v>
      </c>
      <c r="BE265" s="153">
        <f>IF(N265="základná",J265,0)</f>
        <v>0</v>
      </c>
      <c r="BF265" s="153">
        <f>IF(N265="znížená",J265,0)</f>
        <v>0</v>
      </c>
      <c r="BG265" s="153">
        <f>IF(N265="zákl. prenesená",J265,0)</f>
        <v>0</v>
      </c>
      <c r="BH265" s="153">
        <f>IF(N265="zníž. prenesená",J265,0)</f>
        <v>0</v>
      </c>
      <c r="BI265" s="153">
        <f>IF(N265="nulová",J265,0)</f>
        <v>0</v>
      </c>
      <c r="BJ265" s="13" t="s">
        <v>83</v>
      </c>
      <c r="BK265" s="153">
        <f>ROUND(I265*H265,2)</f>
        <v>0</v>
      </c>
      <c r="BL265" s="13" t="s">
        <v>824</v>
      </c>
      <c r="BM265" s="152" t="s">
        <v>2773</v>
      </c>
    </row>
    <row r="266" spans="2:65" s="1" customFormat="1" ht="24.25" customHeight="1">
      <c r="B266" s="139"/>
      <c r="C266" s="140" t="s">
        <v>619</v>
      </c>
      <c r="D266" s="140" t="s">
        <v>187</v>
      </c>
      <c r="E266" s="141" t="s">
        <v>1019</v>
      </c>
      <c r="F266" s="142" t="s">
        <v>1020</v>
      </c>
      <c r="G266" s="143" t="s">
        <v>823</v>
      </c>
      <c r="H266" s="144">
        <v>1</v>
      </c>
      <c r="I266" s="145"/>
      <c r="J266" s="146">
        <f>ROUND(I266*H266,2)</f>
        <v>0</v>
      </c>
      <c r="K266" s="147"/>
      <c r="L266" s="28"/>
      <c r="M266" s="148" t="s">
        <v>1</v>
      </c>
      <c r="N266" s="149" t="s">
        <v>36</v>
      </c>
      <c r="P266" s="150">
        <f>O266*H266</f>
        <v>0</v>
      </c>
      <c r="Q266" s="150">
        <v>0</v>
      </c>
      <c r="R266" s="150">
        <f>Q266*H266</f>
        <v>0</v>
      </c>
      <c r="S266" s="150">
        <v>0</v>
      </c>
      <c r="T266" s="151">
        <f>S266*H266</f>
        <v>0</v>
      </c>
      <c r="AR266" s="152" t="s">
        <v>824</v>
      </c>
      <c r="AT266" s="152" t="s">
        <v>187</v>
      </c>
      <c r="AU266" s="152" t="s">
        <v>77</v>
      </c>
      <c r="AY266" s="13" t="s">
        <v>185</v>
      </c>
      <c r="BE266" s="153">
        <f>IF(N266="základná",J266,0)</f>
        <v>0</v>
      </c>
      <c r="BF266" s="153">
        <f>IF(N266="znížená",J266,0)</f>
        <v>0</v>
      </c>
      <c r="BG266" s="153">
        <f>IF(N266="zákl. prenesená",J266,0)</f>
        <v>0</v>
      </c>
      <c r="BH266" s="153">
        <f>IF(N266="zníž. prenesená",J266,0)</f>
        <v>0</v>
      </c>
      <c r="BI266" s="153">
        <f>IF(N266="nulová",J266,0)</f>
        <v>0</v>
      </c>
      <c r="BJ266" s="13" t="s">
        <v>83</v>
      </c>
      <c r="BK266" s="153">
        <f>ROUND(I266*H266,2)</f>
        <v>0</v>
      </c>
      <c r="BL266" s="13" t="s">
        <v>824</v>
      </c>
      <c r="BM266" s="152" t="s">
        <v>2774</v>
      </c>
    </row>
    <row r="267" spans="2:65" s="1" customFormat="1" ht="44.25" customHeight="1">
      <c r="B267" s="139"/>
      <c r="C267" s="140" t="s">
        <v>625</v>
      </c>
      <c r="D267" s="140" t="s">
        <v>187</v>
      </c>
      <c r="E267" s="141" t="s">
        <v>821</v>
      </c>
      <c r="F267" s="142" t="s">
        <v>822</v>
      </c>
      <c r="G267" s="143" t="s">
        <v>823</v>
      </c>
      <c r="H267" s="144">
        <v>1</v>
      </c>
      <c r="I267" s="145"/>
      <c r="J267" s="146">
        <f>ROUND(I267*H267,2)</f>
        <v>0</v>
      </c>
      <c r="K267" s="147"/>
      <c r="L267" s="28"/>
      <c r="M267" s="148" t="s">
        <v>1</v>
      </c>
      <c r="N267" s="149" t="s">
        <v>36</v>
      </c>
      <c r="P267" s="150">
        <f>O267*H267</f>
        <v>0</v>
      </c>
      <c r="Q267" s="150">
        <v>0</v>
      </c>
      <c r="R267" s="150">
        <f>Q267*H267</f>
        <v>0</v>
      </c>
      <c r="S267" s="150">
        <v>0</v>
      </c>
      <c r="T267" s="151">
        <f>S267*H267</f>
        <v>0</v>
      </c>
      <c r="AR267" s="152" t="s">
        <v>824</v>
      </c>
      <c r="AT267" s="152" t="s">
        <v>187</v>
      </c>
      <c r="AU267" s="152" t="s">
        <v>77</v>
      </c>
      <c r="AY267" s="13" t="s">
        <v>185</v>
      </c>
      <c r="BE267" s="153">
        <f>IF(N267="základná",J267,0)</f>
        <v>0</v>
      </c>
      <c r="BF267" s="153">
        <f>IF(N267="znížená",J267,0)</f>
        <v>0</v>
      </c>
      <c r="BG267" s="153">
        <f>IF(N267="zákl. prenesená",J267,0)</f>
        <v>0</v>
      </c>
      <c r="BH267" s="153">
        <f>IF(N267="zníž. prenesená",J267,0)</f>
        <v>0</v>
      </c>
      <c r="BI267" s="153">
        <f>IF(N267="nulová",J267,0)</f>
        <v>0</v>
      </c>
      <c r="BJ267" s="13" t="s">
        <v>83</v>
      </c>
      <c r="BK267" s="153">
        <f>ROUND(I267*H267,2)</f>
        <v>0</v>
      </c>
      <c r="BL267" s="13" t="s">
        <v>824</v>
      </c>
      <c r="BM267" s="152" t="s">
        <v>2775</v>
      </c>
    </row>
    <row r="268" spans="2:65" s="1" customFormat="1" ht="16.5" customHeight="1">
      <c r="B268" s="139"/>
      <c r="C268" s="140" t="s">
        <v>630</v>
      </c>
      <c r="D268" s="140" t="s">
        <v>187</v>
      </c>
      <c r="E268" s="141" t="s">
        <v>827</v>
      </c>
      <c r="F268" s="142" t="s">
        <v>828</v>
      </c>
      <c r="G268" s="143" t="s">
        <v>823</v>
      </c>
      <c r="H268" s="144">
        <v>1</v>
      </c>
      <c r="I268" s="145"/>
      <c r="J268" s="146">
        <f>ROUND(I268*H268,2)</f>
        <v>0</v>
      </c>
      <c r="K268" s="147"/>
      <c r="L268" s="28"/>
      <c r="M268" s="166" t="s">
        <v>1</v>
      </c>
      <c r="N268" s="167" t="s">
        <v>36</v>
      </c>
      <c r="O268" s="168"/>
      <c r="P268" s="169">
        <f>O268*H268</f>
        <v>0</v>
      </c>
      <c r="Q268" s="169">
        <v>0</v>
      </c>
      <c r="R268" s="169">
        <f>Q268*H268</f>
        <v>0</v>
      </c>
      <c r="S268" s="169">
        <v>0</v>
      </c>
      <c r="T268" s="170">
        <f>S268*H268</f>
        <v>0</v>
      </c>
      <c r="AR268" s="152" t="s">
        <v>191</v>
      </c>
      <c r="AT268" s="152" t="s">
        <v>187</v>
      </c>
      <c r="AU268" s="152" t="s">
        <v>77</v>
      </c>
      <c r="AY268" s="13" t="s">
        <v>185</v>
      </c>
      <c r="BE268" s="153">
        <f>IF(N268="základná",J268,0)</f>
        <v>0</v>
      </c>
      <c r="BF268" s="153">
        <f>IF(N268="znížená",J268,0)</f>
        <v>0</v>
      </c>
      <c r="BG268" s="153">
        <f>IF(N268="zákl. prenesená",J268,0)</f>
        <v>0</v>
      </c>
      <c r="BH268" s="153">
        <f>IF(N268="zníž. prenesená",J268,0)</f>
        <v>0</v>
      </c>
      <c r="BI268" s="153">
        <f>IF(N268="nulová",J268,0)</f>
        <v>0</v>
      </c>
      <c r="BJ268" s="13" t="s">
        <v>83</v>
      </c>
      <c r="BK268" s="153">
        <f>ROUND(I268*H268,2)</f>
        <v>0</v>
      </c>
      <c r="BL268" s="13" t="s">
        <v>191</v>
      </c>
      <c r="BM268" s="152" t="s">
        <v>2776</v>
      </c>
    </row>
    <row r="269" spans="2:65" s="1" customFormat="1" ht="7" customHeight="1">
      <c r="B269" s="43"/>
      <c r="C269" s="44"/>
      <c r="D269" s="44"/>
      <c r="E269" s="44"/>
      <c r="F269" s="44"/>
      <c r="G269" s="44"/>
      <c r="H269" s="44"/>
      <c r="I269" s="44"/>
      <c r="J269" s="44"/>
      <c r="K269" s="44"/>
      <c r="L269" s="28"/>
    </row>
  </sheetData>
  <autoFilter ref="C140:K268" xr:uid="{00000000-0009-0000-0000-000010000000}"/>
  <mergeCells count="12">
    <mergeCell ref="E133:H133"/>
    <mergeCell ref="L2:V2"/>
    <mergeCell ref="E85:H85"/>
    <mergeCell ref="E87:H87"/>
    <mergeCell ref="E89:H89"/>
    <mergeCell ref="E129:H129"/>
    <mergeCell ref="E131:H13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203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132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2777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ROUND(J134,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ROUND((SUM(BE134:BE202)),  2)</f>
        <v>0</v>
      </c>
      <c r="G35" s="96"/>
      <c r="H35" s="96"/>
      <c r="I35" s="97">
        <v>0.23</v>
      </c>
      <c r="J35" s="95">
        <f>ROUND(((SUM(BE134:BE202))*I35),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ROUND((SUM(BF134:BF202)),  2)</f>
        <v>0</v>
      </c>
      <c r="I36" s="98">
        <v>0.23</v>
      </c>
      <c r="J36" s="85">
        <f>ROUND(((SUM(BF134:BF202))*I36),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ROUND((SUM(BG134:BG202)),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ROUND((SUM(BH134:BH202)),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ROUND((SUM(BI134:BI202)),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12 - Gulové strelište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J134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J135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J136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J148</f>
        <v>0</v>
      </c>
      <c r="L101" s="114"/>
    </row>
    <row r="102" spans="2:47" s="9" customFormat="1" ht="20" customHeight="1">
      <c r="B102" s="114"/>
      <c r="D102" s="115" t="s">
        <v>150</v>
      </c>
      <c r="E102" s="116"/>
      <c r="F102" s="116"/>
      <c r="G102" s="116"/>
      <c r="H102" s="116"/>
      <c r="I102" s="116"/>
      <c r="J102" s="117">
        <f>J156</f>
        <v>0</v>
      </c>
      <c r="L102" s="114"/>
    </row>
    <row r="103" spans="2:47" s="9" customFormat="1" ht="20" customHeight="1">
      <c r="B103" s="114"/>
      <c r="D103" s="115" t="s">
        <v>151</v>
      </c>
      <c r="E103" s="116"/>
      <c r="F103" s="116"/>
      <c r="G103" s="116"/>
      <c r="H103" s="116"/>
      <c r="I103" s="116"/>
      <c r="J103" s="117">
        <f>J159</f>
        <v>0</v>
      </c>
      <c r="L103" s="114"/>
    </row>
    <row r="104" spans="2:47" s="9" customFormat="1" ht="20" customHeight="1">
      <c r="B104" s="114"/>
      <c r="D104" s="115" t="s">
        <v>152</v>
      </c>
      <c r="E104" s="116"/>
      <c r="F104" s="116"/>
      <c r="G104" s="116"/>
      <c r="H104" s="116"/>
      <c r="I104" s="116"/>
      <c r="J104" s="117">
        <f>J165</f>
        <v>0</v>
      </c>
      <c r="L104" s="114"/>
    </row>
    <row r="105" spans="2:47" s="9" customFormat="1" ht="20" customHeight="1">
      <c r="B105" s="114"/>
      <c r="D105" s="115" t="s">
        <v>153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8" customFormat="1" ht="25" customHeight="1">
      <c r="B106" s="110"/>
      <c r="D106" s="111" t="s">
        <v>154</v>
      </c>
      <c r="E106" s="112"/>
      <c r="F106" s="112"/>
      <c r="G106" s="112"/>
      <c r="H106" s="112"/>
      <c r="I106" s="112"/>
      <c r="J106" s="113">
        <f>J175</f>
        <v>0</v>
      </c>
      <c r="L106" s="110"/>
    </row>
    <row r="107" spans="2:47" s="9" customFormat="1" ht="20" customHeight="1">
      <c r="B107" s="114"/>
      <c r="D107" s="115" t="s">
        <v>160</v>
      </c>
      <c r="E107" s="116"/>
      <c r="F107" s="116"/>
      <c r="G107" s="116"/>
      <c r="H107" s="116"/>
      <c r="I107" s="116"/>
      <c r="J107" s="117">
        <f>J176</f>
        <v>0</v>
      </c>
      <c r="L107" s="114"/>
    </row>
    <row r="108" spans="2:47" s="9" customFormat="1" ht="20" customHeight="1">
      <c r="B108" s="114"/>
      <c r="D108" s="115" t="s">
        <v>161</v>
      </c>
      <c r="E108" s="116"/>
      <c r="F108" s="116"/>
      <c r="G108" s="116"/>
      <c r="H108" s="116"/>
      <c r="I108" s="116"/>
      <c r="J108" s="117">
        <f>J182</f>
        <v>0</v>
      </c>
      <c r="L108" s="114"/>
    </row>
    <row r="109" spans="2:47" s="9" customFormat="1" ht="20" customHeight="1">
      <c r="B109" s="114"/>
      <c r="D109" s="115" t="s">
        <v>162</v>
      </c>
      <c r="E109" s="116"/>
      <c r="F109" s="116"/>
      <c r="G109" s="116"/>
      <c r="H109" s="116"/>
      <c r="I109" s="116"/>
      <c r="J109" s="117">
        <f>J186</f>
        <v>0</v>
      </c>
      <c r="L109" s="114"/>
    </row>
    <row r="110" spans="2:47" s="9" customFormat="1" ht="20" customHeight="1">
      <c r="B110" s="114"/>
      <c r="D110" s="115" t="s">
        <v>1520</v>
      </c>
      <c r="E110" s="116"/>
      <c r="F110" s="116"/>
      <c r="G110" s="116"/>
      <c r="H110" s="116"/>
      <c r="I110" s="116"/>
      <c r="J110" s="117">
        <f>J196</f>
        <v>0</v>
      </c>
      <c r="L110" s="114"/>
    </row>
    <row r="111" spans="2:47" s="8" customFormat="1" ht="25" customHeight="1">
      <c r="B111" s="110"/>
      <c r="D111" s="111" t="s">
        <v>168</v>
      </c>
      <c r="E111" s="112"/>
      <c r="F111" s="112"/>
      <c r="G111" s="112"/>
      <c r="H111" s="112"/>
      <c r="I111" s="112"/>
      <c r="J111" s="113">
        <f>J199</f>
        <v>0</v>
      </c>
      <c r="L111" s="110"/>
    </row>
    <row r="112" spans="2:47" s="9" customFormat="1" ht="20" customHeight="1">
      <c r="B112" s="114"/>
      <c r="D112" s="115" t="s">
        <v>836</v>
      </c>
      <c r="E112" s="116"/>
      <c r="F112" s="116"/>
      <c r="G112" s="116"/>
      <c r="H112" s="116"/>
      <c r="I112" s="116"/>
      <c r="J112" s="117">
        <f>J200</f>
        <v>0</v>
      </c>
      <c r="L112" s="114"/>
    </row>
    <row r="113" spans="2:12" s="1" customFormat="1" ht="21.75" customHeight="1">
      <c r="B113" s="28"/>
      <c r="L113" s="28"/>
    </row>
    <row r="114" spans="2:12" s="1" customFormat="1" ht="7" customHeight="1">
      <c r="B114" s="43"/>
      <c r="C114" s="44"/>
      <c r="D114" s="44"/>
      <c r="E114" s="44"/>
      <c r="F114" s="44"/>
      <c r="G114" s="44"/>
      <c r="H114" s="44"/>
      <c r="I114" s="44"/>
      <c r="J114" s="44"/>
      <c r="K114" s="44"/>
      <c r="L114" s="28"/>
    </row>
    <row r="118" spans="2:12" s="1" customFormat="1" ht="7" customHeight="1">
      <c r="B118" s="45"/>
      <c r="C118" s="46"/>
      <c r="D118" s="46"/>
      <c r="E118" s="46"/>
      <c r="F118" s="46"/>
      <c r="G118" s="46"/>
      <c r="H118" s="46"/>
      <c r="I118" s="46"/>
      <c r="J118" s="46"/>
      <c r="K118" s="46"/>
      <c r="L118" s="28"/>
    </row>
    <row r="119" spans="2:12" s="1" customFormat="1" ht="25" customHeight="1">
      <c r="B119" s="28"/>
      <c r="C119" s="17" t="s">
        <v>171</v>
      </c>
      <c r="L119" s="28"/>
    </row>
    <row r="120" spans="2:12" s="1" customFormat="1" ht="7" customHeight="1">
      <c r="B120" s="28"/>
      <c r="L120" s="28"/>
    </row>
    <row r="121" spans="2:12" s="1" customFormat="1" ht="12" customHeight="1">
      <c r="B121" s="28"/>
      <c r="C121" s="23" t="s">
        <v>14</v>
      </c>
      <c r="L121" s="28"/>
    </row>
    <row r="122" spans="2:12" s="1" customFormat="1" ht="16.5" customHeight="1">
      <c r="B122" s="28"/>
      <c r="E122" s="222" t="str">
        <f>E7</f>
        <v>Strelnica Štrky</v>
      </c>
      <c r="F122" s="223"/>
      <c r="G122" s="223"/>
      <c r="H122" s="223"/>
      <c r="L122" s="28"/>
    </row>
    <row r="123" spans="2:12" ht="12" customHeight="1">
      <c r="B123" s="16"/>
      <c r="C123" s="23" t="s">
        <v>134</v>
      </c>
      <c r="L123" s="16"/>
    </row>
    <row r="124" spans="2:12" s="1" customFormat="1" ht="16.5" customHeight="1">
      <c r="B124" s="28"/>
      <c r="E124" s="222" t="s">
        <v>135</v>
      </c>
      <c r="F124" s="221"/>
      <c r="G124" s="221"/>
      <c r="H124" s="221"/>
      <c r="L124" s="28"/>
    </row>
    <row r="125" spans="2:12" s="1" customFormat="1" ht="12" customHeight="1">
      <c r="B125" s="28"/>
      <c r="C125" s="23" t="s">
        <v>136</v>
      </c>
      <c r="L125" s="28"/>
    </row>
    <row r="126" spans="2:12" s="1" customFormat="1" ht="16.5" customHeight="1">
      <c r="B126" s="28"/>
      <c r="E126" s="178" t="str">
        <f>E11</f>
        <v>SO 12 - Gulové strelište</v>
      </c>
      <c r="F126" s="221"/>
      <c r="G126" s="221"/>
      <c r="H126" s="221"/>
      <c r="L126" s="28"/>
    </row>
    <row r="127" spans="2:12" s="1" customFormat="1" ht="7" customHeight="1">
      <c r="B127" s="28"/>
      <c r="L127" s="28"/>
    </row>
    <row r="128" spans="2:12" s="1" customFormat="1" ht="12" customHeight="1">
      <c r="B128" s="28"/>
      <c r="C128" s="23" t="s">
        <v>18</v>
      </c>
      <c r="F128" s="21" t="str">
        <f>F14</f>
        <v>Trnava</v>
      </c>
      <c r="I128" s="23" t="s">
        <v>20</v>
      </c>
      <c r="J128" s="51">
        <f>IF(J14="","",J14)</f>
        <v>46034</v>
      </c>
      <c r="L128" s="28"/>
    </row>
    <row r="129" spans="2:65" s="1" customFormat="1" ht="7" customHeight="1">
      <c r="B129" s="28"/>
      <c r="L129" s="28"/>
    </row>
    <row r="130" spans="2:65" s="1" customFormat="1" ht="15.25" customHeight="1">
      <c r="B130" s="28"/>
      <c r="C130" s="23" t="s">
        <v>21</v>
      </c>
      <c r="F130" s="21" t="str">
        <f>E17</f>
        <v>Strelecké centrum Trnava o.z.</v>
      </c>
      <c r="I130" s="23" t="s">
        <v>26</v>
      </c>
      <c r="J130" s="26" t="str">
        <f>E23</f>
        <v>Ing. Gábor Csiba</v>
      </c>
      <c r="L130" s="28"/>
    </row>
    <row r="131" spans="2:65" s="1" customFormat="1" ht="15.25" customHeight="1">
      <c r="B131" s="28"/>
      <c r="C131" s="23" t="s">
        <v>24</v>
      </c>
      <c r="F131" s="21" t="str">
        <f>IF(E20="","",E20)</f>
        <v>Vyplň údaj</v>
      </c>
      <c r="I131" s="23" t="s">
        <v>28</v>
      </c>
      <c r="J131" s="26" t="str">
        <f>E26</f>
        <v xml:space="preserve"> </v>
      </c>
      <c r="L131" s="28"/>
    </row>
    <row r="132" spans="2:65" s="1" customFormat="1" ht="10.25" customHeight="1">
      <c r="B132" s="28"/>
      <c r="L132" s="28"/>
    </row>
    <row r="133" spans="2:65" s="10" customFormat="1" ht="29.25" customHeight="1">
      <c r="B133" s="118"/>
      <c r="C133" s="119" t="s">
        <v>172</v>
      </c>
      <c r="D133" s="120" t="s">
        <v>55</v>
      </c>
      <c r="E133" s="120" t="s">
        <v>51</v>
      </c>
      <c r="F133" s="120" t="s">
        <v>52</v>
      </c>
      <c r="G133" s="120" t="s">
        <v>173</v>
      </c>
      <c r="H133" s="120" t="s">
        <v>174</v>
      </c>
      <c r="I133" s="120" t="s">
        <v>175</v>
      </c>
      <c r="J133" s="121" t="s">
        <v>143</v>
      </c>
      <c r="K133" s="122" t="s">
        <v>176</v>
      </c>
      <c r="L133" s="118"/>
      <c r="M133" s="58" t="s">
        <v>1</v>
      </c>
      <c r="N133" s="59" t="s">
        <v>34</v>
      </c>
      <c r="O133" s="59" t="s">
        <v>177</v>
      </c>
      <c r="P133" s="59" t="s">
        <v>178</v>
      </c>
      <c r="Q133" s="59" t="s">
        <v>179</v>
      </c>
      <c r="R133" s="59" t="s">
        <v>180</v>
      </c>
      <c r="S133" s="59" t="s">
        <v>181</v>
      </c>
      <c r="T133" s="60" t="s">
        <v>182</v>
      </c>
    </row>
    <row r="134" spans="2:65" s="1" customFormat="1" ht="23" customHeight="1">
      <c r="B134" s="28"/>
      <c r="C134" s="63" t="s">
        <v>144</v>
      </c>
      <c r="J134" s="123">
        <f>BK134</f>
        <v>0</v>
      </c>
      <c r="L134" s="28"/>
      <c r="M134" s="61"/>
      <c r="N134" s="52"/>
      <c r="O134" s="52"/>
      <c r="P134" s="124">
        <f>P135+P175+P199</f>
        <v>0</v>
      </c>
      <c r="Q134" s="52"/>
      <c r="R134" s="124">
        <f>R135+R175+R199</f>
        <v>184.34854853999997</v>
      </c>
      <c r="S134" s="52"/>
      <c r="T134" s="125">
        <f>T135+T175+T199</f>
        <v>0.18</v>
      </c>
      <c r="AT134" s="13" t="s">
        <v>69</v>
      </c>
      <c r="AU134" s="13" t="s">
        <v>145</v>
      </c>
      <c r="BK134" s="126">
        <f>BK135+BK175+BK199</f>
        <v>0</v>
      </c>
    </row>
    <row r="135" spans="2:65" s="11" customFormat="1" ht="26" customHeight="1">
      <c r="B135" s="127"/>
      <c r="D135" s="128" t="s">
        <v>69</v>
      </c>
      <c r="E135" s="129" t="s">
        <v>183</v>
      </c>
      <c r="F135" s="129" t="s">
        <v>184</v>
      </c>
      <c r="I135" s="130"/>
      <c r="J135" s="131">
        <f>BK135</f>
        <v>0</v>
      </c>
      <c r="L135" s="127"/>
      <c r="M135" s="132"/>
      <c r="P135" s="133">
        <f>P136+P148+P156+P159+P165+P173</f>
        <v>0</v>
      </c>
      <c r="R135" s="133">
        <f>R136+R148+R156+R159+R165+R173</f>
        <v>173.62338305999998</v>
      </c>
      <c r="T135" s="134">
        <f>T136+T148+T156+T159+T165+T173</f>
        <v>0.18</v>
      </c>
      <c r="AR135" s="128" t="s">
        <v>77</v>
      </c>
      <c r="AT135" s="135" t="s">
        <v>69</v>
      </c>
      <c r="AU135" s="135" t="s">
        <v>70</v>
      </c>
      <c r="AY135" s="128" t="s">
        <v>185</v>
      </c>
      <c r="BK135" s="136">
        <f>BK136+BK148+BK156+BK159+BK165+BK173</f>
        <v>0</v>
      </c>
    </row>
    <row r="136" spans="2:65" s="11" customFormat="1" ht="23" customHeight="1">
      <c r="B136" s="127"/>
      <c r="D136" s="128" t="s">
        <v>69</v>
      </c>
      <c r="E136" s="137" t="s">
        <v>77</v>
      </c>
      <c r="F136" s="137" t="s">
        <v>186</v>
      </c>
      <c r="I136" s="130"/>
      <c r="J136" s="138">
        <f>BK136</f>
        <v>0</v>
      </c>
      <c r="L136" s="127"/>
      <c r="M136" s="132"/>
      <c r="P136" s="133">
        <f>SUM(P137:P147)</f>
        <v>0</v>
      </c>
      <c r="R136" s="133">
        <f>SUM(R137:R147)</f>
        <v>0</v>
      </c>
      <c r="T136" s="134">
        <f>SUM(T137:T147)</f>
        <v>0</v>
      </c>
      <c r="AR136" s="128" t="s">
        <v>77</v>
      </c>
      <c r="AT136" s="135" t="s">
        <v>69</v>
      </c>
      <c r="AU136" s="135" t="s">
        <v>77</v>
      </c>
      <c r="AY136" s="128" t="s">
        <v>185</v>
      </c>
      <c r="BK136" s="136">
        <f>SUM(BK137:BK147)</f>
        <v>0</v>
      </c>
    </row>
    <row r="137" spans="2:65" s="1" customFormat="1" ht="16.5" customHeight="1">
      <c r="B137" s="139"/>
      <c r="C137" s="140" t="s">
        <v>77</v>
      </c>
      <c r="D137" s="140" t="s">
        <v>187</v>
      </c>
      <c r="E137" s="141" t="s">
        <v>837</v>
      </c>
      <c r="F137" s="142" t="s">
        <v>838</v>
      </c>
      <c r="G137" s="143" t="s">
        <v>198</v>
      </c>
      <c r="H137" s="144">
        <v>3.4620000000000002</v>
      </c>
      <c r="I137" s="145"/>
      <c r="J137" s="146">
        <f t="shared" ref="J137:J147" si="0">ROUND(I137*H137,2)</f>
        <v>0</v>
      </c>
      <c r="K137" s="147"/>
      <c r="L137" s="28"/>
      <c r="M137" s="148" t="s">
        <v>1</v>
      </c>
      <c r="N137" s="149" t="s">
        <v>36</v>
      </c>
      <c r="P137" s="150">
        <f t="shared" ref="P137:P147" si="1">O137*H137</f>
        <v>0</v>
      </c>
      <c r="Q137" s="150">
        <v>0</v>
      </c>
      <c r="R137" s="150">
        <f t="shared" ref="R137:R147" si="2">Q137*H137</f>
        <v>0</v>
      </c>
      <c r="S137" s="150">
        <v>0</v>
      </c>
      <c r="T137" s="151">
        <f t="shared" ref="T137:T147" si="3">S137*H137</f>
        <v>0</v>
      </c>
      <c r="AR137" s="152" t="s">
        <v>191</v>
      </c>
      <c r="AT137" s="152" t="s">
        <v>187</v>
      </c>
      <c r="AU137" s="152" t="s">
        <v>83</v>
      </c>
      <c r="AY137" s="13" t="s">
        <v>185</v>
      </c>
      <c r="BE137" s="153">
        <f t="shared" ref="BE137:BE147" si="4">IF(N137="základná",J137,0)</f>
        <v>0</v>
      </c>
      <c r="BF137" s="153">
        <f t="shared" ref="BF137:BF147" si="5">IF(N137="znížená",J137,0)</f>
        <v>0</v>
      </c>
      <c r="BG137" s="153">
        <f t="shared" ref="BG137:BG147" si="6">IF(N137="zákl. prenesená",J137,0)</f>
        <v>0</v>
      </c>
      <c r="BH137" s="153">
        <f t="shared" ref="BH137:BH147" si="7">IF(N137="zníž. prenesená",J137,0)</f>
        <v>0</v>
      </c>
      <c r="BI137" s="153">
        <f t="shared" ref="BI137:BI147" si="8">IF(N137="nulová",J137,0)</f>
        <v>0</v>
      </c>
      <c r="BJ137" s="13" t="s">
        <v>83</v>
      </c>
      <c r="BK137" s="153">
        <f t="shared" ref="BK137:BK147" si="9">ROUND(I137*H137,2)</f>
        <v>0</v>
      </c>
      <c r="BL137" s="13" t="s">
        <v>191</v>
      </c>
      <c r="BM137" s="152" t="s">
        <v>2778</v>
      </c>
    </row>
    <row r="138" spans="2:65" s="1" customFormat="1" ht="21.75" customHeight="1">
      <c r="B138" s="139"/>
      <c r="C138" s="140" t="s">
        <v>83</v>
      </c>
      <c r="D138" s="140" t="s">
        <v>187</v>
      </c>
      <c r="E138" s="141" t="s">
        <v>1532</v>
      </c>
      <c r="F138" s="142" t="s">
        <v>1533</v>
      </c>
      <c r="G138" s="143" t="s">
        <v>198</v>
      </c>
      <c r="H138" s="144">
        <v>56</v>
      </c>
      <c r="I138" s="145"/>
      <c r="J138" s="146">
        <f t="shared" si="0"/>
        <v>0</v>
      </c>
      <c r="K138" s="147"/>
      <c r="L138" s="28"/>
      <c r="M138" s="148" t="s">
        <v>1</v>
      </c>
      <c r="N138" s="149" t="s">
        <v>36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191</v>
      </c>
      <c r="AT138" s="152" t="s">
        <v>187</v>
      </c>
      <c r="AU138" s="152" t="s">
        <v>83</v>
      </c>
      <c r="AY138" s="13" t="s">
        <v>185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3" t="s">
        <v>83</v>
      </c>
      <c r="BK138" s="153">
        <f t="shared" si="9"/>
        <v>0</v>
      </c>
      <c r="BL138" s="13" t="s">
        <v>191</v>
      </c>
      <c r="BM138" s="152" t="s">
        <v>2779</v>
      </c>
    </row>
    <row r="139" spans="2:65" s="1" customFormat="1" ht="24.25" customHeight="1">
      <c r="B139" s="139"/>
      <c r="C139" s="140" t="s">
        <v>90</v>
      </c>
      <c r="D139" s="140" t="s">
        <v>187</v>
      </c>
      <c r="E139" s="141" t="s">
        <v>843</v>
      </c>
      <c r="F139" s="142" t="s">
        <v>844</v>
      </c>
      <c r="G139" s="143" t="s">
        <v>198</v>
      </c>
      <c r="H139" s="144">
        <v>16.8</v>
      </c>
      <c r="I139" s="145"/>
      <c r="J139" s="146">
        <f t="shared" si="0"/>
        <v>0</v>
      </c>
      <c r="K139" s="147"/>
      <c r="L139" s="28"/>
      <c r="M139" s="148" t="s">
        <v>1</v>
      </c>
      <c r="N139" s="149" t="s">
        <v>36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191</v>
      </c>
      <c r="AT139" s="152" t="s">
        <v>187</v>
      </c>
      <c r="AU139" s="152" t="s">
        <v>83</v>
      </c>
      <c r="AY139" s="13" t="s">
        <v>185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3" t="s">
        <v>83</v>
      </c>
      <c r="BK139" s="153">
        <f t="shared" si="9"/>
        <v>0</v>
      </c>
      <c r="BL139" s="13" t="s">
        <v>191</v>
      </c>
      <c r="BM139" s="152" t="s">
        <v>2780</v>
      </c>
    </row>
    <row r="140" spans="2:65" s="1" customFormat="1" ht="21.75" customHeight="1">
      <c r="B140" s="139"/>
      <c r="C140" s="140" t="s">
        <v>191</v>
      </c>
      <c r="D140" s="140" t="s">
        <v>187</v>
      </c>
      <c r="E140" s="141" t="s">
        <v>846</v>
      </c>
      <c r="F140" s="142" t="s">
        <v>847</v>
      </c>
      <c r="G140" s="143" t="s">
        <v>198</v>
      </c>
      <c r="H140" s="144">
        <v>11.673999999999999</v>
      </c>
      <c r="I140" s="145"/>
      <c r="J140" s="146">
        <f t="shared" si="0"/>
        <v>0</v>
      </c>
      <c r="K140" s="147"/>
      <c r="L140" s="28"/>
      <c r="M140" s="148" t="s">
        <v>1</v>
      </c>
      <c r="N140" s="149" t="s">
        <v>36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191</v>
      </c>
      <c r="AT140" s="152" t="s">
        <v>187</v>
      </c>
      <c r="AU140" s="152" t="s">
        <v>83</v>
      </c>
      <c r="AY140" s="13" t="s">
        <v>185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3" t="s">
        <v>83</v>
      </c>
      <c r="BK140" s="153">
        <f t="shared" si="9"/>
        <v>0</v>
      </c>
      <c r="BL140" s="13" t="s">
        <v>191</v>
      </c>
      <c r="BM140" s="152" t="s">
        <v>2781</v>
      </c>
    </row>
    <row r="141" spans="2:65" s="1" customFormat="1" ht="38" customHeight="1">
      <c r="B141" s="139"/>
      <c r="C141" s="140" t="s">
        <v>203</v>
      </c>
      <c r="D141" s="140" t="s">
        <v>187</v>
      </c>
      <c r="E141" s="141" t="s">
        <v>849</v>
      </c>
      <c r="F141" s="142" t="s">
        <v>850</v>
      </c>
      <c r="G141" s="143" t="s">
        <v>198</v>
      </c>
      <c r="H141" s="144">
        <v>3.5019999999999998</v>
      </c>
      <c r="I141" s="145"/>
      <c r="J141" s="146">
        <f t="shared" si="0"/>
        <v>0</v>
      </c>
      <c r="K141" s="147"/>
      <c r="L141" s="28"/>
      <c r="M141" s="148" t="s">
        <v>1</v>
      </c>
      <c r="N141" s="149" t="s">
        <v>36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191</v>
      </c>
      <c r="AT141" s="152" t="s">
        <v>187</v>
      </c>
      <c r="AU141" s="152" t="s">
        <v>83</v>
      </c>
      <c r="AY141" s="13" t="s">
        <v>185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3" t="s">
        <v>83</v>
      </c>
      <c r="BK141" s="153">
        <f t="shared" si="9"/>
        <v>0</v>
      </c>
      <c r="BL141" s="13" t="s">
        <v>191</v>
      </c>
      <c r="BM141" s="152" t="s">
        <v>2782</v>
      </c>
    </row>
    <row r="142" spans="2:65" s="1" customFormat="1" ht="16.5" customHeight="1">
      <c r="B142" s="139"/>
      <c r="C142" s="140" t="s">
        <v>207</v>
      </c>
      <c r="D142" s="140" t="s">
        <v>187</v>
      </c>
      <c r="E142" s="141" t="s">
        <v>1538</v>
      </c>
      <c r="F142" s="142" t="s">
        <v>1539</v>
      </c>
      <c r="G142" s="143" t="s">
        <v>198</v>
      </c>
      <c r="H142" s="144">
        <v>10.888</v>
      </c>
      <c r="I142" s="145"/>
      <c r="J142" s="146">
        <f t="shared" si="0"/>
        <v>0</v>
      </c>
      <c r="K142" s="147"/>
      <c r="L142" s="28"/>
      <c r="M142" s="148" t="s">
        <v>1</v>
      </c>
      <c r="N142" s="149" t="s">
        <v>36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191</v>
      </c>
      <c r="AT142" s="152" t="s">
        <v>187</v>
      </c>
      <c r="AU142" s="152" t="s">
        <v>83</v>
      </c>
      <c r="AY142" s="13" t="s">
        <v>185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3" t="s">
        <v>83</v>
      </c>
      <c r="BK142" s="153">
        <f t="shared" si="9"/>
        <v>0</v>
      </c>
      <c r="BL142" s="13" t="s">
        <v>191</v>
      </c>
      <c r="BM142" s="152" t="s">
        <v>2783</v>
      </c>
    </row>
    <row r="143" spans="2:65" s="1" customFormat="1" ht="38" customHeight="1">
      <c r="B143" s="139"/>
      <c r="C143" s="140" t="s">
        <v>211</v>
      </c>
      <c r="D143" s="140" t="s">
        <v>187</v>
      </c>
      <c r="E143" s="141" t="s">
        <v>855</v>
      </c>
      <c r="F143" s="142" t="s">
        <v>856</v>
      </c>
      <c r="G143" s="143" t="s">
        <v>198</v>
      </c>
      <c r="H143" s="144">
        <v>3.266</v>
      </c>
      <c r="I143" s="145"/>
      <c r="J143" s="146">
        <f t="shared" si="0"/>
        <v>0</v>
      </c>
      <c r="K143" s="147"/>
      <c r="L143" s="28"/>
      <c r="M143" s="148" t="s">
        <v>1</v>
      </c>
      <c r="N143" s="149" t="s">
        <v>36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191</v>
      </c>
      <c r="AT143" s="152" t="s">
        <v>187</v>
      </c>
      <c r="AU143" s="152" t="s">
        <v>83</v>
      </c>
      <c r="AY143" s="13" t="s">
        <v>185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3" t="s">
        <v>83</v>
      </c>
      <c r="BK143" s="153">
        <f t="shared" si="9"/>
        <v>0</v>
      </c>
      <c r="BL143" s="13" t="s">
        <v>191</v>
      </c>
      <c r="BM143" s="152" t="s">
        <v>2784</v>
      </c>
    </row>
    <row r="144" spans="2:65" s="1" customFormat="1" ht="38" customHeight="1">
      <c r="B144" s="139"/>
      <c r="C144" s="140" t="s">
        <v>215</v>
      </c>
      <c r="D144" s="140" t="s">
        <v>187</v>
      </c>
      <c r="E144" s="141" t="s">
        <v>1543</v>
      </c>
      <c r="F144" s="142" t="s">
        <v>1544</v>
      </c>
      <c r="G144" s="143" t="s">
        <v>198</v>
      </c>
      <c r="H144" s="144">
        <v>82.024000000000001</v>
      </c>
      <c r="I144" s="145"/>
      <c r="J144" s="146">
        <f t="shared" si="0"/>
        <v>0</v>
      </c>
      <c r="K144" s="147"/>
      <c r="L144" s="28"/>
      <c r="M144" s="148" t="s">
        <v>1</v>
      </c>
      <c r="N144" s="149" t="s">
        <v>36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191</v>
      </c>
      <c r="AT144" s="152" t="s">
        <v>187</v>
      </c>
      <c r="AU144" s="152" t="s">
        <v>83</v>
      </c>
      <c r="AY144" s="13" t="s">
        <v>185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3" t="s">
        <v>83</v>
      </c>
      <c r="BK144" s="153">
        <f t="shared" si="9"/>
        <v>0</v>
      </c>
      <c r="BL144" s="13" t="s">
        <v>191</v>
      </c>
      <c r="BM144" s="152" t="s">
        <v>2785</v>
      </c>
    </row>
    <row r="145" spans="2:65" s="1" customFormat="1" ht="24.25" customHeight="1">
      <c r="B145" s="139"/>
      <c r="C145" s="140" t="s">
        <v>219</v>
      </c>
      <c r="D145" s="140" t="s">
        <v>187</v>
      </c>
      <c r="E145" s="141" t="s">
        <v>208</v>
      </c>
      <c r="F145" s="142" t="s">
        <v>209</v>
      </c>
      <c r="G145" s="143" t="s">
        <v>198</v>
      </c>
      <c r="H145" s="144">
        <v>82.024000000000001</v>
      </c>
      <c r="I145" s="145"/>
      <c r="J145" s="146">
        <f t="shared" si="0"/>
        <v>0</v>
      </c>
      <c r="K145" s="147"/>
      <c r="L145" s="28"/>
      <c r="M145" s="148" t="s">
        <v>1</v>
      </c>
      <c r="N145" s="149" t="s">
        <v>36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3" t="s">
        <v>83</v>
      </c>
      <c r="BK145" s="153">
        <f t="shared" si="9"/>
        <v>0</v>
      </c>
      <c r="BL145" s="13" t="s">
        <v>191</v>
      </c>
      <c r="BM145" s="152" t="s">
        <v>2786</v>
      </c>
    </row>
    <row r="146" spans="2:65" s="1" customFormat="1" ht="24.25" customHeight="1">
      <c r="B146" s="139"/>
      <c r="C146" s="140" t="s">
        <v>225</v>
      </c>
      <c r="D146" s="140" t="s">
        <v>187</v>
      </c>
      <c r="E146" s="141" t="s">
        <v>212</v>
      </c>
      <c r="F146" s="142" t="s">
        <v>213</v>
      </c>
      <c r="G146" s="143" t="s">
        <v>198</v>
      </c>
      <c r="H146" s="144">
        <v>82.024000000000001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191</v>
      </c>
      <c r="BM146" s="152" t="s">
        <v>2787</v>
      </c>
    </row>
    <row r="147" spans="2:65" s="1" customFormat="1" ht="21.75" customHeight="1">
      <c r="B147" s="139"/>
      <c r="C147" s="140" t="s">
        <v>230</v>
      </c>
      <c r="D147" s="140" t="s">
        <v>187</v>
      </c>
      <c r="E147" s="141" t="s">
        <v>226</v>
      </c>
      <c r="F147" s="142" t="s">
        <v>227</v>
      </c>
      <c r="G147" s="143" t="s">
        <v>190</v>
      </c>
      <c r="H147" s="144">
        <v>160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2788</v>
      </c>
    </row>
    <row r="148" spans="2:65" s="11" customFormat="1" ht="23" customHeight="1">
      <c r="B148" s="127"/>
      <c r="D148" s="128" t="s">
        <v>69</v>
      </c>
      <c r="E148" s="137" t="s">
        <v>83</v>
      </c>
      <c r="F148" s="137" t="s">
        <v>229</v>
      </c>
      <c r="I148" s="130"/>
      <c r="J148" s="138">
        <f>BK148</f>
        <v>0</v>
      </c>
      <c r="L148" s="127"/>
      <c r="M148" s="132"/>
      <c r="P148" s="133">
        <f>SUM(P149:P155)</f>
        <v>0</v>
      </c>
      <c r="R148" s="133">
        <f>SUM(R149:R155)</f>
        <v>47.160011749999995</v>
      </c>
      <c r="T148" s="134">
        <f>SUM(T149:T155)</f>
        <v>0</v>
      </c>
      <c r="AR148" s="128" t="s">
        <v>77</v>
      </c>
      <c r="AT148" s="135" t="s">
        <v>69</v>
      </c>
      <c r="AU148" s="135" t="s">
        <v>77</v>
      </c>
      <c r="AY148" s="128" t="s">
        <v>185</v>
      </c>
      <c r="BK148" s="136">
        <f>SUM(BK149:BK155)</f>
        <v>0</v>
      </c>
    </row>
    <row r="149" spans="2:65" s="1" customFormat="1" ht="16.5" customHeight="1">
      <c r="B149" s="139"/>
      <c r="C149" s="140" t="s">
        <v>234</v>
      </c>
      <c r="D149" s="140" t="s">
        <v>187</v>
      </c>
      <c r="E149" s="141" t="s">
        <v>871</v>
      </c>
      <c r="F149" s="142" t="s">
        <v>872</v>
      </c>
      <c r="G149" s="143" t="s">
        <v>198</v>
      </c>
      <c r="H149" s="144">
        <v>3.4620000000000002</v>
      </c>
      <c r="I149" s="145"/>
      <c r="J149" s="146">
        <f t="shared" ref="J149:J155" si="10">ROUND(I149*H149,2)</f>
        <v>0</v>
      </c>
      <c r="K149" s="147"/>
      <c r="L149" s="28"/>
      <c r="M149" s="148" t="s">
        <v>1</v>
      </c>
      <c r="N149" s="149" t="s">
        <v>36</v>
      </c>
      <c r="P149" s="150">
        <f t="shared" ref="P149:P155" si="11">O149*H149</f>
        <v>0</v>
      </c>
      <c r="Q149" s="150">
        <v>2.0663999999999998</v>
      </c>
      <c r="R149" s="150">
        <f t="shared" ref="R149:R155" si="12">Q149*H149</f>
        <v>7.1538767999999999</v>
      </c>
      <c r="S149" s="150">
        <v>0</v>
      </c>
      <c r="T149" s="151">
        <f t="shared" ref="T149:T155" si="13">S149*H149</f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ref="BE149:BE155" si="14">IF(N149="základná",J149,0)</f>
        <v>0</v>
      </c>
      <c r="BF149" s="153">
        <f t="shared" ref="BF149:BF155" si="15">IF(N149="znížená",J149,0)</f>
        <v>0</v>
      </c>
      <c r="BG149" s="153">
        <f t="shared" ref="BG149:BG155" si="16">IF(N149="zákl. prenesená",J149,0)</f>
        <v>0</v>
      </c>
      <c r="BH149" s="153">
        <f t="shared" ref="BH149:BH155" si="17">IF(N149="zníž. prenesená",J149,0)</f>
        <v>0</v>
      </c>
      <c r="BI149" s="153">
        <f t="shared" ref="BI149:BI155" si="18">IF(N149="nulová",J149,0)</f>
        <v>0</v>
      </c>
      <c r="BJ149" s="13" t="s">
        <v>83</v>
      </c>
      <c r="BK149" s="153">
        <f t="shared" ref="BK149:BK155" si="19">ROUND(I149*H149,2)</f>
        <v>0</v>
      </c>
      <c r="BL149" s="13" t="s">
        <v>191</v>
      </c>
      <c r="BM149" s="152" t="s">
        <v>2789</v>
      </c>
    </row>
    <row r="150" spans="2:65" s="1" customFormat="1" ht="38" customHeight="1">
      <c r="B150" s="139"/>
      <c r="C150" s="140" t="s">
        <v>238</v>
      </c>
      <c r="D150" s="140" t="s">
        <v>187</v>
      </c>
      <c r="E150" s="141" t="s">
        <v>1576</v>
      </c>
      <c r="F150" s="142" t="s">
        <v>1577</v>
      </c>
      <c r="G150" s="143" t="s">
        <v>198</v>
      </c>
      <c r="H150" s="144">
        <v>2.2450000000000001</v>
      </c>
      <c r="I150" s="145"/>
      <c r="J150" s="146">
        <f t="shared" si="10"/>
        <v>0</v>
      </c>
      <c r="K150" s="147"/>
      <c r="L150" s="28"/>
      <c r="M150" s="148" t="s">
        <v>1</v>
      </c>
      <c r="N150" s="149" t="s">
        <v>36</v>
      </c>
      <c r="P150" s="150">
        <f t="shared" si="11"/>
        <v>0</v>
      </c>
      <c r="Q150" s="150">
        <v>2.16499</v>
      </c>
      <c r="R150" s="150">
        <f t="shared" si="12"/>
        <v>4.8604025499999999</v>
      </c>
      <c r="S150" s="150">
        <v>0</v>
      </c>
      <c r="T150" s="151">
        <f t="shared" si="1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14"/>
        <v>0</v>
      </c>
      <c r="BF150" s="153">
        <f t="shared" si="15"/>
        <v>0</v>
      </c>
      <c r="BG150" s="153">
        <f t="shared" si="16"/>
        <v>0</v>
      </c>
      <c r="BH150" s="153">
        <f t="shared" si="17"/>
        <v>0</v>
      </c>
      <c r="BI150" s="153">
        <f t="shared" si="18"/>
        <v>0</v>
      </c>
      <c r="BJ150" s="13" t="s">
        <v>83</v>
      </c>
      <c r="BK150" s="153">
        <f t="shared" si="19"/>
        <v>0</v>
      </c>
      <c r="BL150" s="13" t="s">
        <v>191</v>
      </c>
      <c r="BM150" s="152" t="s">
        <v>2790</v>
      </c>
    </row>
    <row r="151" spans="2:65" s="1" customFormat="1" ht="24.25" customHeight="1">
      <c r="B151" s="139"/>
      <c r="C151" s="140" t="s">
        <v>244</v>
      </c>
      <c r="D151" s="140" t="s">
        <v>187</v>
      </c>
      <c r="E151" s="141" t="s">
        <v>877</v>
      </c>
      <c r="F151" s="142" t="s">
        <v>878</v>
      </c>
      <c r="G151" s="143" t="s">
        <v>198</v>
      </c>
      <c r="H151" s="144">
        <v>10.776</v>
      </c>
      <c r="I151" s="145"/>
      <c r="J151" s="146">
        <f t="shared" si="10"/>
        <v>0</v>
      </c>
      <c r="K151" s="147"/>
      <c r="L151" s="28"/>
      <c r="M151" s="148" t="s">
        <v>1</v>
      </c>
      <c r="N151" s="149" t="s">
        <v>36</v>
      </c>
      <c r="P151" s="150">
        <f t="shared" si="11"/>
        <v>0</v>
      </c>
      <c r="Q151" s="150">
        <v>2.2589999999999999</v>
      </c>
      <c r="R151" s="150">
        <f t="shared" si="12"/>
        <v>24.342983999999998</v>
      </c>
      <c r="S151" s="150">
        <v>0</v>
      </c>
      <c r="T151" s="151">
        <f t="shared" si="1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14"/>
        <v>0</v>
      </c>
      <c r="BF151" s="153">
        <f t="shared" si="15"/>
        <v>0</v>
      </c>
      <c r="BG151" s="153">
        <f t="shared" si="16"/>
        <v>0</v>
      </c>
      <c r="BH151" s="153">
        <f t="shared" si="17"/>
        <v>0</v>
      </c>
      <c r="BI151" s="153">
        <f t="shared" si="18"/>
        <v>0</v>
      </c>
      <c r="BJ151" s="13" t="s">
        <v>83</v>
      </c>
      <c r="BK151" s="153">
        <f t="shared" si="19"/>
        <v>0</v>
      </c>
      <c r="BL151" s="13" t="s">
        <v>191</v>
      </c>
      <c r="BM151" s="152" t="s">
        <v>2791</v>
      </c>
    </row>
    <row r="152" spans="2:65" s="1" customFormat="1" ht="24.25" customHeight="1">
      <c r="B152" s="139"/>
      <c r="C152" s="140" t="s">
        <v>248</v>
      </c>
      <c r="D152" s="140" t="s">
        <v>187</v>
      </c>
      <c r="E152" s="141" t="s">
        <v>880</v>
      </c>
      <c r="F152" s="142" t="s">
        <v>881</v>
      </c>
      <c r="G152" s="143" t="s">
        <v>223</v>
      </c>
      <c r="H152" s="144">
        <v>0.53900000000000003</v>
      </c>
      <c r="I152" s="145"/>
      <c r="J152" s="146">
        <f t="shared" si="10"/>
        <v>0</v>
      </c>
      <c r="K152" s="147"/>
      <c r="L152" s="28"/>
      <c r="M152" s="148" t="s">
        <v>1</v>
      </c>
      <c r="N152" s="149" t="s">
        <v>36</v>
      </c>
      <c r="P152" s="150">
        <f t="shared" si="11"/>
        <v>0</v>
      </c>
      <c r="Q152" s="150">
        <v>1.0189600000000001</v>
      </c>
      <c r="R152" s="150">
        <f t="shared" si="12"/>
        <v>0.54921944000000011</v>
      </c>
      <c r="S152" s="150">
        <v>0</v>
      </c>
      <c r="T152" s="151">
        <f t="shared" si="1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14"/>
        <v>0</v>
      </c>
      <c r="BF152" s="153">
        <f t="shared" si="15"/>
        <v>0</v>
      </c>
      <c r="BG152" s="153">
        <f t="shared" si="16"/>
        <v>0</v>
      </c>
      <c r="BH152" s="153">
        <f t="shared" si="17"/>
        <v>0</v>
      </c>
      <c r="BI152" s="153">
        <f t="shared" si="18"/>
        <v>0</v>
      </c>
      <c r="BJ152" s="13" t="s">
        <v>83</v>
      </c>
      <c r="BK152" s="153">
        <f t="shared" si="19"/>
        <v>0</v>
      </c>
      <c r="BL152" s="13" t="s">
        <v>191</v>
      </c>
      <c r="BM152" s="152" t="s">
        <v>2792</v>
      </c>
    </row>
    <row r="153" spans="2:65" s="1" customFormat="1" ht="38" customHeight="1">
      <c r="B153" s="139"/>
      <c r="C153" s="140" t="s">
        <v>252</v>
      </c>
      <c r="D153" s="140" t="s">
        <v>187</v>
      </c>
      <c r="E153" s="141" t="s">
        <v>883</v>
      </c>
      <c r="F153" s="142" t="s">
        <v>884</v>
      </c>
      <c r="G153" s="143" t="s">
        <v>223</v>
      </c>
      <c r="H153" s="144">
        <v>0.09</v>
      </c>
      <c r="I153" s="145"/>
      <c r="J153" s="146">
        <f t="shared" si="10"/>
        <v>0</v>
      </c>
      <c r="K153" s="147"/>
      <c r="L153" s="28"/>
      <c r="M153" s="148" t="s">
        <v>1</v>
      </c>
      <c r="N153" s="149" t="s">
        <v>36</v>
      </c>
      <c r="P153" s="150">
        <f t="shared" si="11"/>
        <v>0</v>
      </c>
      <c r="Q153" s="150">
        <v>1.002</v>
      </c>
      <c r="R153" s="150">
        <f t="shared" si="12"/>
        <v>9.0179999999999996E-2</v>
      </c>
      <c r="S153" s="150">
        <v>0</v>
      </c>
      <c r="T153" s="151">
        <f t="shared" si="13"/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3" t="s">
        <v>83</v>
      </c>
      <c r="BK153" s="153">
        <f t="shared" si="19"/>
        <v>0</v>
      </c>
      <c r="BL153" s="13" t="s">
        <v>191</v>
      </c>
      <c r="BM153" s="152" t="s">
        <v>2793</v>
      </c>
    </row>
    <row r="154" spans="2:65" s="1" customFormat="1" ht="24.25" customHeight="1">
      <c r="B154" s="139"/>
      <c r="C154" s="140" t="s">
        <v>257</v>
      </c>
      <c r="D154" s="140" t="s">
        <v>187</v>
      </c>
      <c r="E154" s="141" t="s">
        <v>886</v>
      </c>
      <c r="F154" s="142" t="s">
        <v>887</v>
      </c>
      <c r="G154" s="143" t="s">
        <v>198</v>
      </c>
      <c r="H154" s="144">
        <v>4.3520000000000003</v>
      </c>
      <c r="I154" s="145"/>
      <c r="J154" s="146">
        <f t="shared" si="10"/>
        <v>0</v>
      </c>
      <c r="K154" s="147"/>
      <c r="L154" s="28"/>
      <c r="M154" s="148" t="s">
        <v>1</v>
      </c>
      <c r="N154" s="149" t="s">
        <v>36</v>
      </c>
      <c r="P154" s="150">
        <f t="shared" si="11"/>
        <v>0</v>
      </c>
      <c r="Q154" s="150">
        <v>2.2589999999999999</v>
      </c>
      <c r="R154" s="150">
        <f t="shared" si="12"/>
        <v>9.8311679999999999</v>
      </c>
      <c r="S154" s="150">
        <v>0</v>
      </c>
      <c r="T154" s="151">
        <f t="shared" si="1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14"/>
        <v>0</v>
      </c>
      <c r="BF154" s="153">
        <f t="shared" si="15"/>
        <v>0</v>
      </c>
      <c r="BG154" s="153">
        <f t="shared" si="16"/>
        <v>0</v>
      </c>
      <c r="BH154" s="153">
        <f t="shared" si="17"/>
        <v>0</v>
      </c>
      <c r="BI154" s="153">
        <f t="shared" si="18"/>
        <v>0</v>
      </c>
      <c r="BJ154" s="13" t="s">
        <v>83</v>
      </c>
      <c r="BK154" s="153">
        <f t="shared" si="19"/>
        <v>0</v>
      </c>
      <c r="BL154" s="13" t="s">
        <v>191</v>
      </c>
      <c r="BM154" s="152" t="s">
        <v>2794</v>
      </c>
    </row>
    <row r="155" spans="2:65" s="1" customFormat="1" ht="24.25" customHeight="1">
      <c r="B155" s="139"/>
      <c r="C155" s="140" t="s">
        <v>261</v>
      </c>
      <c r="D155" s="140" t="s">
        <v>187</v>
      </c>
      <c r="E155" s="141" t="s">
        <v>889</v>
      </c>
      <c r="F155" s="142" t="s">
        <v>890</v>
      </c>
      <c r="G155" s="143" t="s">
        <v>223</v>
      </c>
      <c r="H155" s="144">
        <v>0.32600000000000001</v>
      </c>
      <c r="I155" s="145"/>
      <c r="J155" s="146">
        <f t="shared" si="10"/>
        <v>0</v>
      </c>
      <c r="K155" s="147"/>
      <c r="L155" s="28"/>
      <c r="M155" s="148" t="s">
        <v>1</v>
      </c>
      <c r="N155" s="149" t="s">
        <v>36</v>
      </c>
      <c r="P155" s="150">
        <f t="shared" si="11"/>
        <v>0</v>
      </c>
      <c r="Q155" s="150">
        <v>1.0189600000000001</v>
      </c>
      <c r="R155" s="150">
        <f t="shared" si="12"/>
        <v>0.33218096000000003</v>
      </c>
      <c r="S155" s="150">
        <v>0</v>
      </c>
      <c r="T155" s="151">
        <f t="shared" si="13"/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 t="shared" si="14"/>
        <v>0</v>
      </c>
      <c r="BF155" s="153">
        <f t="shared" si="15"/>
        <v>0</v>
      </c>
      <c r="BG155" s="153">
        <f t="shared" si="16"/>
        <v>0</v>
      </c>
      <c r="BH155" s="153">
        <f t="shared" si="17"/>
        <v>0</v>
      </c>
      <c r="BI155" s="153">
        <f t="shared" si="18"/>
        <v>0</v>
      </c>
      <c r="BJ155" s="13" t="s">
        <v>83</v>
      </c>
      <c r="BK155" s="153">
        <f t="shared" si="19"/>
        <v>0</v>
      </c>
      <c r="BL155" s="13" t="s">
        <v>191</v>
      </c>
      <c r="BM155" s="152" t="s">
        <v>2795</v>
      </c>
    </row>
    <row r="156" spans="2:65" s="11" customFormat="1" ht="23" customHeight="1">
      <c r="B156" s="127"/>
      <c r="D156" s="128" t="s">
        <v>69</v>
      </c>
      <c r="E156" s="137" t="s">
        <v>203</v>
      </c>
      <c r="F156" s="137" t="s">
        <v>284</v>
      </c>
      <c r="I156" s="130"/>
      <c r="J156" s="138">
        <f>BK156</f>
        <v>0</v>
      </c>
      <c r="L156" s="127"/>
      <c r="M156" s="132"/>
      <c r="P156" s="133">
        <f>SUM(P157:P158)</f>
        <v>0</v>
      </c>
      <c r="R156" s="133">
        <f>SUM(R157:R158)</f>
        <v>17.8250247</v>
      </c>
      <c r="T156" s="134">
        <f>SUM(T157:T158)</f>
        <v>0</v>
      </c>
      <c r="AR156" s="128" t="s">
        <v>77</v>
      </c>
      <c r="AT156" s="135" t="s">
        <v>69</v>
      </c>
      <c r="AU156" s="135" t="s">
        <v>77</v>
      </c>
      <c r="AY156" s="128" t="s">
        <v>185</v>
      </c>
      <c r="BK156" s="136">
        <f>SUM(BK157:BK158)</f>
        <v>0</v>
      </c>
    </row>
    <row r="157" spans="2:65" s="1" customFormat="1" ht="24.25" customHeight="1">
      <c r="B157" s="139"/>
      <c r="C157" s="140" t="s">
        <v>265</v>
      </c>
      <c r="D157" s="140" t="s">
        <v>187</v>
      </c>
      <c r="E157" s="141" t="s">
        <v>2796</v>
      </c>
      <c r="F157" s="142" t="s">
        <v>2797</v>
      </c>
      <c r="G157" s="143" t="s">
        <v>190</v>
      </c>
      <c r="H157" s="144">
        <v>37.799999999999997</v>
      </c>
      <c r="I157" s="145"/>
      <c r="J157" s="146">
        <f>ROUND(I157*H157,2)</f>
        <v>0</v>
      </c>
      <c r="K157" s="147"/>
      <c r="L157" s="28"/>
      <c r="M157" s="148" t="s">
        <v>1</v>
      </c>
      <c r="N157" s="149" t="s">
        <v>36</v>
      </c>
      <c r="P157" s="150">
        <f>O157*H157</f>
        <v>0</v>
      </c>
      <c r="Q157" s="150">
        <v>0.23</v>
      </c>
      <c r="R157" s="150">
        <f>Q157*H157</f>
        <v>8.6939999999999991</v>
      </c>
      <c r="S157" s="150">
        <v>0</v>
      </c>
      <c r="T157" s="151">
        <f>S157*H157</f>
        <v>0</v>
      </c>
      <c r="AR157" s="152" t="s">
        <v>191</v>
      </c>
      <c r="AT157" s="152" t="s">
        <v>187</v>
      </c>
      <c r="AU157" s="152" t="s">
        <v>83</v>
      </c>
      <c r="AY157" s="13" t="s">
        <v>185</v>
      </c>
      <c r="BE157" s="153">
        <f>IF(N157="základná",J157,0)</f>
        <v>0</v>
      </c>
      <c r="BF157" s="153">
        <f>IF(N157="znížená",J157,0)</f>
        <v>0</v>
      </c>
      <c r="BG157" s="153">
        <f>IF(N157="zákl. prenesená",J157,0)</f>
        <v>0</v>
      </c>
      <c r="BH157" s="153">
        <f>IF(N157="zníž. prenesená",J157,0)</f>
        <v>0</v>
      </c>
      <c r="BI157" s="153">
        <f>IF(N157="nulová",J157,0)</f>
        <v>0</v>
      </c>
      <c r="BJ157" s="13" t="s">
        <v>83</v>
      </c>
      <c r="BK157" s="153">
        <f>ROUND(I157*H157,2)</f>
        <v>0</v>
      </c>
      <c r="BL157" s="13" t="s">
        <v>191</v>
      </c>
      <c r="BM157" s="152" t="s">
        <v>2798</v>
      </c>
    </row>
    <row r="158" spans="2:65" s="1" customFormat="1" ht="24.25" customHeight="1">
      <c r="B158" s="139"/>
      <c r="C158" s="140" t="s">
        <v>269</v>
      </c>
      <c r="D158" s="140" t="s">
        <v>187</v>
      </c>
      <c r="E158" s="141" t="s">
        <v>2799</v>
      </c>
      <c r="F158" s="142" t="s">
        <v>2800</v>
      </c>
      <c r="G158" s="143" t="s">
        <v>190</v>
      </c>
      <c r="H158" s="144">
        <v>37.799999999999997</v>
      </c>
      <c r="I158" s="145"/>
      <c r="J158" s="146">
        <f>ROUND(I158*H158,2)</f>
        <v>0</v>
      </c>
      <c r="K158" s="147"/>
      <c r="L158" s="28"/>
      <c r="M158" s="148" t="s">
        <v>1</v>
      </c>
      <c r="N158" s="149" t="s">
        <v>36</v>
      </c>
      <c r="P158" s="150">
        <f>O158*H158</f>
        <v>0</v>
      </c>
      <c r="Q158" s="150">
        <v>0.24156150000000001</v>
      </c>
      <c r="R158" s="150">
        <f>Q158*H158</f>
        <v>9.1310246999999993</v>
      </c>
      <c r="S158" s="150">
        <v>0</v>
      </c>
      <c r="T158" s="151">
        <f>S158*H158</f>
        <v>0</v>
      </c>
      <c r="AR158" s="152" t="s">
        <v>191</v>
      </c>
      <c r="AT158" s="152" t="s">
        <v>187</v>
      </c>
      <c r="AU158" s="152" t="s">
        <v>83</v>
      </c>
      <c r="AY158" s="13" t="s">
        <v>185</v>
      </c>
      <c r="BE158" s="153">
        <f>IF(N158="základná",J158,0)</f>
        <v>0</v>
      </c>
      <c r="BF158" s="153">
        <f>IF(N158="znížená",J158,0)</f>
        <v>0</v>
      </c>
      <c r="BG158" s="153">
        <f>IF(N158="zákl. prenesená",J158,0)</f>
        <v>0</v>
      </c>
      <c r="BH158" s="153">
        <f>IF(N158="zníž. prenesená",J158,0)</f>
        <v>0</v>
      </c>
      <c r="BI158" s="153">
        <f>IF(N158="nulová",J158,0)</f>
        <v>0</v>
      </c>
      <c r="BJ158" s="13" t="s">
        <v>83</v>
      </c>
      <c r="BK158" s="153">
        <f>ROUND(I158*H158,2)</f>
        <v>0</v>
      </c>
      <c r="BL158" s="13" t="s">
        <v>191</v>
      </c>
      <c r="BM158" s="152" t="s">
        <v>2801</v>
      </c>
    </row>
    <row r="159" spans="2:65" s="11" customFormat="1" ht="23" customHeight="1">
      <c r="B159" s="127"/>
      <c r="D159" s="128" t="s">
        <v>69</v>
      </c>
      <c r="E159" s="137" t="s">
        <v>207</v>
      </c>
      <c r="F159" s="137" t="s">
        <v>289</v>
      </c>
      <c r="I159" s="130"/>
      <c r="J159" s="138">
        <f>BK159</f>
        <v>0</v>
      </c>
      <c r="L159" s="127"/>
      <c r="M159" s="132"/>
      <c r="P159" s="133">
        <f>SUM(P160:P164)</f>
        <v>0</v>
      </c>
      <c r="R159" s="133">
        <f>SUM(R160:R164)</f>
        <v>98.08442968</v>
      </c>
      <c r="T159" s="134">
        <f>SUM(T160:T164)</f>
        <v>0</v>
      </c>
      <c r="AR159" s="128" t="s">
        <v>77</v>
      </c>
      <c r="AT159" s="135" t="s">
        <v>69</v>
      </c>
      <c r="AU159" s="135" t="s">
        <v>77</v>
      </c>
      <c r="AY159" s="128" t="s">
        <v>185</v>
      </c>
      <c r="BK159" s="136">
        <f>SUM(BK160:BK164)</f>
        <v>0</v>
      </c>
    </row>
    <row r="160" spans="2:65" s="1" customFormat="1" ht="24.25" customHeight="1">
      <c r="B160" s="139"/>
      <c r="C160" s="140" t="s">
        <v>273</v>
      </c>
      <c r="D160" s="140" t="s">
        <v>187</v>
      </c>
      <c r="E160" s="141" t="s">
        <v>2660</v>
      </c>
      <c r="F160" s="142" t="s">
        <v>2661</v>
      </c>
      <c r="G160" s="143" t="s">
        <v>198</v>
      </c>
      <c r="H160" s="144">
        <v>21.3</v>
      </c>
      <c r="I160" s="145"/>
      <c r="J160" s="146">
        <f>ROUND(I160*H160,2)</f>
        <v>0</v>
      </c>
      <c r="K160" s="147"/>
      <c r="L160" s="28"/>
      <c r="M160" s="148" t="s">
        <v>1</v>
      </c>
      <c r="N160" s="149" t="s">
        <v>36</v>
      </c>
      <c r="P160" s="150">
        <f>O160*H160</f>
        <v>0</v>
      </c>
      <c r="Q160" s="150">
        <v>2.28485</v>
      </c>
      <c r="R160" s="150">
        <f>Q160*H160</f>
        <v>48.667305000000006</v>
      </c>
      <c r="S160" s="150">
        <v>0</v>
      </c>
      <c r="T160" s="151">
        <f>S160*H160</f>
        <v>0</v>
      </c>
      <c r="AR160" s="152" t="s">
        <v>191</v>
      </c>
      <c r="AT160" s="152" t="s">
        <v>187</v>
      </c>
      <c r="AU160" s="152" t="s">
        <v>83</v>
      </c>
      <c r="AY160" s="13" t="s">
        <v>185</v>
      </c>
      <c r="BE160" s="153">
        <f>IF(N160="základná",J160,0)</f>
        <v>0</v>
      </c>
      <c r="BF160" s="153">
        <f>IF(N160="znížená",J160,0)</f>
        <v>0</v>
      </c>
      <c r="BG160" s="153">
        <f>IF(N160="zákl. prenesená",J160,0)</f>
        <v>0</v>
      </c>
      <c r="BH160" s="153">
        <f>IF(N160="zníž. prenesená",J160,0)</f>
        <v>0</v>
      </c>
      <c r="BI160" s="153">
        <f>IF(N160="nulová",J160,0)</f>
        <v>0</v>
      </c>
      <c r="BJ160" s="13" t="s">
        <v>83</v>
      </c>
      <c r="BK160" s="153">
        <f>ROUND(I160*H160,2)</f>
        <v>0</v>
      </c>
      <c r="BL160" s="13" t="s">
        <v>191</v>
      </c>
      <c r="BM160" s="152" t="s">
        <v>2802</v>
      </c>
    </row>
    <row r="161" spans="2:65" s="1" customFormat="1" ht="21.75" customHeight="1">
      <c r="B161" s="139"/>
      <c r="C161" s="140" t="s">
        <v>277</v>
      </c>
      <c r="D161" s="140" t="s">
        <v>187</v>
      </c>
      <c r="E161" s="141" t="s">
        <v>910</v>
      </c>
      <c r="F161" s="142" t="s">
        <v>911</v>
      </c>
      <c r="G161" s="143" t="s">
        <v>190</v>
      </c>
      <c r="H161" s="144">
        <v>7.7880000000000003</v>
      </c>
      <c r="I161" s="145"/>
      <c r="J161" s="146">
        <f>ROUND(I161*H161,2)</f>
        <v>0</v>
      </c>
      <c r="K161" s="147"/>
      <c r="L161" s="28"/>
      <c r="M161" s="148" t="s">
        <v>1</v>
      </c>
      <c r="N161" s="149" t="s">
        <v>36</v>
      </c>
      <c r="P161" s="150">
        <f>O161*H161</f>
        <v>0</v>
      </c>
      <c r="Q161" s="150">
        <v>7.8600000000000007E-3</v>
      </c>
      <c r="R161" s="150">
        <f>Q161*H161</f>
        <v>6.1213680000000006E-2</v>
      </c>
      <c r="S161" s="150">
        <v>0</v>
      </c>
      <c r="T161" s="151">
        <f>S161*H161</f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>IF(N161="základná",J161,0)</f>
        <v>0</v>
      </c>
      <c r="BF161" s="153">
        <f>IF(N161="znížená",J161,0)</f>
        <v>0</v>
      </c>
      <c r="BG161" s="153">
        <f>IF(N161="zákl. prenesená",J161,0)</f>
        <v>0</v>
      </c>
      <c r="BH161" s="153">
        <f>IF(N161="zníž. prenesená",J161,0)</f>
        <v>0</v>
      </c>
      <c r="BI161" s="153">
        <f>IF(N161="nulová",J161,0)</f>
        <v>0</v>
      </c>
      <c r="BJ161" s="13" t="s">
        <v>83</v>
      </c>
      <c r="BK161" s="153">
        <f>ROUND(I161*H161,2)</f>
        <v>0</v>
      </c>
      <c r="BL161" s="13" t="s">
        <v>191</v>
      </c>
      <c r="BM161" s="152" t="s">
        <v>2803</v>
      </c>
    </row>
    <row r="162" spans="2:65" s="1" customFormat="1" ht="21.75" customHeight="1">
      <c r="B162" s="139"/>
      <c r="C162" s="140" t="s">
        <v>7</v>
      </c>
      <c r="D162" s="140" t="s">
        <v>187</v>
      </c>
      <c r="E162" s="141" t="s">
        <v>913</v>
      </c>
      <c r="F162" s="142" t="s">
        <v>914</v>
      </c>
      <c r="G162" s="143" t="s">
        <v>190</v>
      </c>
      <c r="H162" s="144">
        <v>7.7880000000000003</v>
      </c>
      <c r="I162" s="145"/>
      <c r="J162" s="146">
        <f>ROUND(I162*H162,2)</f>
        <v>0</v>
      </c>
      <c r="K162" s="147"/>
      <c r="L162" s="28"/>
      <c r="M162" s="148" t="s">
        <v>1</v>
      </c>
      <c r="N162" s="149" t="s">
        <v>36</v>
      </c>
      <c r="P162" s="150">
        <f>O162*H162</f>
        <v>0</v>
      </c>
      <c r="Q162" s="150">
        <v>0</v>
      </c>
      <c r="R162" s="150">
        <f>Q162*H162</f>
        <v>0</v>
      </c>
      <c r="S162" s="150">
        <v>0</v>
      </c>
      <c r="T162" s="151">
        <f>S162*H162</f>
        <v>0</v>
      </c>
      <c r="AR162" s="152" t="s">
        <v>191</v>
      </c>
      <c r="AT162" s="152" t="s">
        <v>187</v>
      </c>
      <c r="AU162" s="152" t="s">
        <v>83</v>
      </c>
      <c r="AY162" s="13" t="s">
        <v>185</v>
      </c>
      <c r="BE162" s="153">
        <f>IF(N162="základná",J162,0)</f>
        <v>0</v>
      </c>
      <c r="BF162" s="153">
        <f>IF(N162="znížená",J162,0)</f>
        <v>0</v>
      </c>
      <c r="BG162" s="153">
        <f>IF(N162="zákl. prenesená",J162,0)</f>
        <v>0</v>
      </c>
      <c r="BH162" s="153">
        <f>IF(N162="zníž. prenesená",J162,0)</f>
        <v>0</v>
      </c>
      <c r="BI162" s="153">
        <f>IF(N162="nulová",J162,0)</f>
        <v>0</v>
      </c>
      <c r="BJ162" s="13" t="s">
        <v>83</v>
      </c>
      <c r="BK162" s="153">
        <f>ROUND(I162*H162,2)</f>
        <v>0</v>
      </c>
      <c r="BL162" s="13" t="s">
        <v>191</v>
      </c>
      <c r="BM162" s="152" t="s">
        <v>2804</v>
      </c>
    </row>
    <row r="163" spans="2:65" s="1" customFormat="1" ht="38" customHeight="1">
      <c r="B163" s="139"/>
      <c r="C163" s="140" t="s">
        <v>285</v>
      </c>
      <c r="D163" s="140" t="s">
        <v>187</v>
      </c>
      <c r="E163" s="141" t="s">
        <v>2665</v>
      </c>
      <c r="F163" s="142" t="s">
        <v>2666</v>
      </c>
      <c r="G163" s="143" t="s">
        <v>190</v>
      </c>
      <c r="H163" s="144">
        <v>142</v>
      </c>
      <c r="I163" s="145"/>
      <c r="J163" s="146">
        <f>ROUND(I163*H163,2)</f>
        <v>0</v>
      </c>
      <c r="K163" s="147"/>
      <c r="L163" s="28"/>
      <c r="M163" s="148" t="s">
        <v>1</v>
      </c>
      <c r="N163" s="149" t="s">
        <v>36</v>
      </c>
      <c r="P163" s="150">
        <f>O163*H163</f>
        <v>0</v>
      </c>
      <c r="Q163" s="150">
        <v>6.2700000000000004E-3</v>
      </c>
      <c r="R163" s="150">
        <f>Q163*H163</f>
        <v>0.89034000000000002</v>
      </c>
      <c r="S163" s="150">
        <v>0</v>
      </c>
      <c r="T163" s="151">
        <f>S163*H163</f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>IF(N163="základná",J163,0)</f>
        <v>0</v>
      </c>
      <c r="BF163" s="153">
        <f>IF(N163="znížená",J163,0)</f>
        <v>0</v>
      </c>
      <c r="BG163" s="153">
        <f>IF(N163="zákl. prenesená",J163,0)</f>
        <v>0</v>
      </c>
      <c r="BH163" s="153">
        <f>IF(N163="zníž. prenesená",J163,0)</f>
        <v>0</v>
      </c>
      <c r="BI163" s="153">
        <f>IF(N163="nulová",J163,0)</f>
        <v>0</v>
      </c>
      <c r="BJ163" s="13" t="s">
        <v>83</v>
      </c>
      <c r="BK163" s="153">
        <f>ROUND(I163*H163,2)</f>
        <v>0</v>
      </c>
      <c r="BL163" s="13" t="s">
        <v>191</v>
      </c>
      <c r="BM163" s="152" t="s">
        <v>2805</v>
      </c>
    </row>
    <row r="164" spans="2:65" s="1" customFormat="1" ht="21.75" customHeight="1">
      <c r="B164" s="139"/>
      <c r="C164" s="140" t="s">
        <v>290</v>
      </c>
      <c r="D164" s="140" t="s">
        <v>187</v>
      </c>
      <c r="E164" s="141" t="s">
        <v>916</v>
      </c>
      <c r="F164" s="142" t="s">
        <v>2668</v>
      </c>
      <c r="G164" s="143" t="s">
        <v>198</v>
      </c>
      <c r="H164" s="144">
        <v>26.382999999999999</v>
      </c>
      <c r="I164" s="145"/>
      <c r="J164" s="146">
        <f>ROUND(I164*H164,2)</f>
        <v>0</v>
      </c>
      <c r="K164" s="147"/>
      <c r="L164" s="28"/>
      <c r="M164" s="148" t="s">
        <v>1</v>
      </c>
      <c r="N164" s="149" t="s">
        <v>36</v>
      </c>
      <c r="P164" s="150">
        <f>O164*H164</f>
        <v>0</v>
      </c>
      <c r="Q164" s="150">
        <v>1.837</v>
      </c>
      <c r="R164" s="150">
        <f>Q164*H164</f>
        <v>48.465570999999997</v>
      </c>
      <c r="S164" s="150">
        <v>0</v>
      </c>
      <c r="T164" s="151">
        <f>S164*H164</f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>IF(N164="základná",J164,0)</f>
        <v>0</v>
      </c>
      <c r="BF164" s="153">
        <f>IF(N164="znížená",J164,0)</f>
        <v>0</v>
      </c>
      <c r="BG164" s="153">
        <f>IF(N164="zákl. prenesená",J164,0)</f>
        <v>0</v>
      </c>
      <c r="BH164" s="153">
        <f>IF(N164="zníž. prenesená",J164,0)</f>
        <v>0</v>
      </c>
      <c r="BI164" s="153">
        <f>IF(N164="nulová",J164,0)</f>
        <v>0</v>
      </c>
      <c r="BJ164" s="13" t="s">
        <v>83</v>
      </c>
      <c r="BK164" s="153">
        <f>ROUND(I164*H164,2)</f>
        <v>0</v>
      </c>
      <c r="BL164" s="13" t="s">
        <v>191</v>
      </c>
      <c r="BM164" s="152" t="s">
        <v>2806</v>
      </c>
    </row>
    <row r="165" spans="2:65" s="11" customFormat="1" ht="23" customHeight="1">
      <c r="B165" s="127"/>
      <c r="D165" s="128" t="s">
        <v>69</v>
      </c>
      <c r="E165" s="137" t="s">
        <v>219</v>
      </c>
      <c r="F165" s="137" t="s">
        <v>378</v>
      </c>
      <c r="I165" s="130"/>
      <c r="J165" s="138">
        <f>BK165</f>
        <v>0</v>
      </c>
      <c r="L165" s="127"/>
      <c r="M165" s="132"/>
      <c r="P165" s="133">
        <f>SUM(P166:P172)</f>
        <v>0</v>
      </c>
      <c r="R165" s="133">
        <f>SUM(R166:R172)</f>
        <v>10.55391693</v>
      </c>
      <c r="T165" s="134">
        <f>SUM(T166:T172)</f>
        <v>0.18</v>
      </c>
      <c r="AR165" s="128" t="s">
        <v>77</v>
      </c>
      <c r="AT165" s="135" t="s">
        <v>69</v>
      </c>
      <c r="AU165" s="135" t="s">
        <v>77</v>
      </c>
      <c r="AY165" s="128" t="s">
        <v>185</v>
      </c>
      <c r="BK165" s="136">
        <f>SUM(BK166:BK172)</f>
        <v>0</v>
      </c>
    </row>
    <row r="166" spans="2:65" s="1" customFormat="1" ht="38" customHeight="1">
      <c r="B166" s="139"/>
      <c r="C166" s="140" t="s">
        <v>294</v>
      </c>
      <c r="D166" s="140" t="s">
        <v>187</v>
      </c>
      <c r="E166" s="141" t="s">
        <v>388</v>
      </c>
      <c r="F166" s="142" t="s">
        <v>1617</v>
      </c>
      <c r="G166" s="143" t="s">
        <v>241</v>
      </c>
      <c r="H166" s="144">
        <v>41.8</v>
      </c>
      <c r="I166" s="145"/>
      <c r="J166" s="146">
        <f t="shared" ref="J166:J172" si="20">ROUND(I166*H166,2)</f>
        <v>0</v>
      </c>
      <c r="K166" s="147"/>
      <c r="L166" s="28"/>
      <c r="M166" s="148" t="s">
        <v>1</v>
      </c>
      <c r="N166" s="149" t="s">
        <v>36</v>
      </c>
      <c r="P166" s="150">
        <f t="shared" ref="P166:P172" si="21">O166*H166</f>
        <v>0</v>
      </c>
      <c r="Q166" s="150">
        <v>9.8530000000000006E-2</v>
      </c>
      <c r="R166" s="150">
        <f t="shared" ref="R166:R172" si="22">Q166*H166</f>
        <v>4.1185539999999996</v>
      </c>
      <c r="S166" s="150">
        <v>0</v>
      </c>
      <c r="T166" s="151">
        <f t="shared" ref="T166:T172" si="23">S166*H166</f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ref="BE166:BE172" si="24">IF(N166="základná",J166,0)</f>
        <v>0</v>
      </c>
      <c r="BF166" s="153">
        <f t="shared" ref="BF166:BF172" si="25">IF(N166="znížená",J166,0)</f>
        <v>0</v>
      </c>
      <c r="BG166" s="153">
        <f t="shared" ref="BG166:BG172" si="26">IF(N166="zákl. prenesená",J166,0)</f>
        <v>0</v>
      </c>
      <c r="BH166" s="153">
        <f t="shared" ref="BH166:BH172" si="27">IF(N166="zníž. prenesená",J166,0)</f>
        <v>0</v>
      </c>
      <c r="BI166" s="153">
        <f t="shared" ref="BI166:BI172" si="28">IF(N166="nulová",J166,0)</f>
        <v>0</v>
      </c>
      <c r="BJ166" s="13" t="s">
        <v>83</v>
      </c>
      <c r="BK166" s="153">
        <f t="shared" ref="BK166:BK172" si="29">ROUND(I166*H166,2)</f>
        <v>0</v>
      </c>
      <c r="BL166" s="13" t="s">
        <v>191</v>
      </c>
      <c r="BM166" s="152" t="s">
        <v>2807</v>
      </c>
    </row>
    <row r="167" spans="2:65" s="1" customFormat="1" ht="21.75" customHeight="1">
      <c r="B167" s="139"/>
      <c r="C167" s="154" t="s">
        <v>298</v>
      </c>
      <c r="D167" s="154" t="s">
        <v>220</v>
      </c>
      <c r="E167" s="155" t="s">
        <v>392</v>
      </c>
      <c r="F167" s="156" t="s">
        <v>1619</v>
      </c>
      <c r="G167" s="157" t="s">
        <v>255</v>
      </c>
      <c r="H167" s="158">
        <v>43</v>
      </c>
      <c r="I167" s="159"/>
      <c r="J167" s="160">
        <f t="shared" si="20"/>
        <v>0</v>
      </c>
      <c r="K167" s="161"/>
      <c r="L167" s="162"/>
      <c r="M167" s="163" t="s">
        <v>1</v>
      </c>
      <c r="N167" s="164" t="s">
        <v>36</v>
      </c>
      <c r="P167" s="150">
        <f t="shared" si="21"/>
        <v>0</v>
      </c>
      <c r="Q167" s="150">
        <v>2.35E-2</v>
      </c>
      <c r="R167" s="150">
        <f t="shared" si="22"/>
        <v>1.0105</v>
      </c>
      <c r="S167" s="150">
        <v>0</v>
      </c>
      <c r="T167" s="151">
        <f t="shared" si="23"/>
        <v>0</v>
      </c>
      <c r="AR167" s="152" t="s">
        <v>215</v>
      </c>
      <c r="AT167" s="152" t="s">
        <v>220</v>
      </c>
      <c r="AU167" s="152" t="s">
        <v>83</v>
      </c>
      <c r="AY167" s="13" t="s">
        <v>185</v>
      </c>
      <c r="BE167" s="153">
        <f t="shared" si="24"/>
        <v>0</v>
      </c>
      <c r="BF167" s="153">
        <f t="shared" si="25"/>
        <v>0</v>
      </c>
      <c r="BG167" s="153">
        <f t="shared" si="26"/>
        <v>0</v>
      </c>
      <c r="BH167" s="153">
        <f t="shared" si="27"/>
        <v>0</v>
      </c>
      <c r="BI167" s="153">
        <f t="shared" si="28"/>
        <v>0</v>
      </c>
      <c r="BJ167" s="13" t="s">
        <v>83</v>
      </c>
      <c r="BK167" s="153">
        <f t="shared" si="29"/>
        <v>0</v>
      </c>
      <c r="BL167" s="13" t="s">
        <v>191</v>
      </c>
      <c r="BM167" s="152" t="s">
        <v>2808</v>
      </c>
    </row>
    <row r="168" spans="2:65" s="1" customFormat="1" ht="33" customHeight="1">
      <c r="B168" s="139"/>
      <c r="C168" s="140" t="s">
        <v>302</v>
      </c>
      <c r="D168" s="140" t="s">
        <v>187</v>
      </c>
      <c r="E168" s="141" t="s">
        <v>919</v>
      </c>
      <c r="F168" s="142" t="s">
        <v>920</v>
      </c>
      <c r="G168" s="143" t="s">
        <v>190</v>
      </c>
      <c r="H168" s="144">
        <v>105.36</v>
      </c>
      <c r="I168" s="145"/>
      <c r="J168" s="146">
        <f t="shared" si="20"/>
        <v>0</v>
      </c>
      <c r="K168" s="147"/>
      <c r="L168" s="28"/>
      <c r="M168" s="148" t="s">
        <v>1</v>
      </c>
      <c r="N168" s="149" t="s">
        <v>36</v>
      </c>
      <c r="P168" s="150">
        <f t="shared" si="21"/>
        <v>0</v>
      </c>
      <c r="Q168" s="150">
        <v>2.571E-2</v>
      </c>
      <c r="R168" s="150">
        <f t="shared" si="22"/>
        <v>2.7088055999999998</v>
      </c>
      <c r="S168" s="150">
        <v>0</v>
      </c>
      <c r="T168" s="151">
        <f t="shared" si="23"/>
        <v>0</v>
      </c>
      <c r="AR168" s="152" t="s">
        <v>191</v>
      </c>
      <c r="AT168" s="152" t="s">
        <v>187</v>
      </c>
      <c r="AU168" s="152" t="s">
        <v>83</v>
      </c>
      <c r="AY168" s="13" t="s">
        <v>185</v>
      </c>
      <c r="BE168" s="153">
        <f t="shared" si="24"/>
        <v>0</v>
      </c>
      <c r="BF168" s="153">
        <f t="shared" si="25"/>
        <v>0</v>
      </c>
      <c r="BG168" s="153">
        <f t="shared" si="26"/>
        <v>0</v>
      </c>
      <c r="BH168" s="153">
        <f t="shared" si="27"/>
        <v>0</v>
      </c>
      <c r="BI168" s="153">
        <f t="shared" si="28"/>
        <v>0</v>
      </c>
      <c r="BJ168" s="13" t="s">
        <v>83</v>
      </c>
      <c r="BK168" s="153">
        <f t="shared" si="29"/>
        <v>0</v>
      </c>
      <c r="BL168" s="13" t="s">
        <v>191</v>
      </c>
      <c r="BM168" s="152" t="s">
        <v>2809</v>
      </c>
    </row>
    <row r="169" spans="2:65" s="1" customFormat="1" ht="44.25" customHeight="1">
      <c r="B169" s="139"/>
      <c r="C169" s="140" t="s">
        <v>306</v>
      </c>
      <c r="D169" s="140" t="s">
        <v>187</v>
      </c>
      <c r="E169" s="141" t="s">
        <v>922</v>
      </c>
      <c r="F169" s="142" t="s">
        <v>923</v>
      </c>
      <c r="G169" s="143" t="s">
        <v>190</v>
      </c>
      <c r="H169" s="144">
        <v>105.36</v>
      </c>
      <c r="I169" s="145"/>
      <c r="J169" s="146">
        <f t="shared" si="20"/>
        <v>0</v>
      </c>
      <c r="K169" s="147"/>
      <c r="L169" s="28"/>
      <c r="M169" s="148" t="s">
        <v>1</v>
      </c>
      <c r="N169" s="149" t="s">
        <v>36</v>
      </c>
      <c r="P169" s="150">
        <f t="shared" si="21"/>
        <v>0</v>
      </c>
      <c r="Q169" s="150">
        <v>0</v>
      </c>
      <c r="R169" s="150">
        <f t="shared" si="22"/>
        <v>0</v>
      </c>
      <c r="S169" s="150">
        <v>0</v>
      </c>
      <c r="T169" s="151">
        <f t="shared" si="23"/>
        <v>0</v>
      </c>
      <c r="AR169" s="152" t="s">
        <v>191</v>
      </c>
      <c r="AT169" s="152" t="s">
        <v>187</v>
      </c>
      <c r="AU169" s="152" t="s">
        <v>83</v>
      </c>
      <c r="AY169" s="13" t="s">
        <v>185</v>
      </c>
      <c r="BE169" s="153">
        <f t="shared" si="24"/>
        <v>0</v>
      </c>
      <c r="BF169" s="153">
        <f t="shared" si="25"/>
        <v>0</v>
      </c>
      <c r="BG169" s="153">
        <f t="shared" si="26"/>
        <v>0</v>
      </c>
      <c r="BH169" s="153">
        <f t="shared" si="27"/>
        <v>0</v>
      </c>
      <c r="BI169" s="153">
        <f t="shared" si="28"/>
        <v>0</v>
      </c>
      <c r="BJ169" s="13" t="s">
        <v>83</v>
      </c>
      <c r="BK169" s="153">
        <f t="shared" si="29"/>
        <v>0</v>
      </c>
      <c r="BL169" s="13" t="s">
        <v>191</v>
      </c>
      <c r="BM169" s="152" t="s">
        <v>2810</v>
      </c>
    </row>
    <row r="170" spans="2:65" s="1" customFormat="1" ht="33" customHeight="1">
      <c r="B170" s="139"/>
      <c r="C170" s="140" t="s">
        <v>310</v>
      </c>
      <c r="D170" s="140" t="s">
        <v>187</v>
      </c>
      <c r="E170" s="141" t="s">
        <v>925</v>
      </c>
      <c r="F170" s="142" t="s">
        <v>926</v>
      </c>
      <c r="G170" s="143" t="s">
        <v>190</v>
      </c>
      <c r="H170" s="144">
        <v>105.36</v>
      </c>
      <c r="I170" s="145"/>
      <c r="J170" s="146">
        <f t="shared" si="20"/>
        <v>0</v>
      </c>
      <c r="K170" s="147"/>
      <c r="L170" s="28"/>
      <c r="M170" s="148" t="s">
        <v>1</v>
      </c>
      <c r="N170" s="149" t="s">
        <v>36</v>
      </c>
      <c r="P170" s="150">
        <f t="shared" si="21"/>
        <v>0</v>
      </c>
      <c r="Q170" s="150">
        <v>2.571E-2</v>
      </c>
      <c r="R170" s="150">
        <f t="shared" si="22"/>
        <v>2.7088055999999998</v>
      </c>
      <c r="S170" s="150">
        <v>0</v>
      </c>
      <c r="T170" s="151">
        <f t="shared" si="23"/>
        <v>0</v>
      </c>
      <c r="AR170" s="152" t="s">
        <v>191</v>
      </c>
      <c r="AT170" s="152" t="s">
        <v>187</v>
      </c>
      <c r="AU170" s="152" t="s">
        <v>83</v>
      </c>
      <c r="AY170" s="13" t="s">
        <v>185</v>
      </c>
      <c r="BE170" s="153">
        <f t="shared" si="24"/>
        <v>0</v>
      </c>
      <c r="BF170" s="153">
        <f t="shared" si="25"/>
        <v>0</v>
      </c>
      <c r="BG170" s="153">
        <f t="shared" si="26"/>
        <v>0</v>
      </c>
      <c r="BH170" s="153">
        <f t="shared" si="27"/>
        <v>0</v>
      </c>
      <c r="BI170" s="153">
        <f t="shared" si="28"/>
        <v>0</v>
      </c>
      <c r="BJ170" s="13" t="s">
        <v>83</v>
      </c>
      <c r="BK170" s="153">
        <f t="shared" si="29"/>
        <v>0</v>
      </c>
      <c r="BL170" s="13" t="s">
        <v>191</v>
      </c>
      <c r="BM170" s="152" t="s">
        <v>2811</v>
      </c>
    </row>
    <row r="171" spans="2:65" s="1" customFormat="1" ht="16.5" customHeight="1">
      <c r="B171" s="139"/>
      <c r="C171" s="140" t="s">
        <v>314</v>
      </c>
      <c r="D171" s="140" t="s">
        <v>187</v>
      </c>
      <c r="E171" s="141" t="s">
        <v>931</v>
      </c>
      <c r="F171" s="142" t="s">
        <v>932</v>
      </c>
      <c r="G171" s="143" t="s">
        <v>190</v>
      </c>
      <c r="H171" s="144">
        <v>142</v>
      </c>
      <c r="I171" s="145"/>
      <c r="J171" s="146">
        <f t="shared" si="20"/>
        <v>0</v>
      </c>
      <c r="K171" s="147"/>
      <c r="L171" s="28"/>
      <c r="M171" s="148" t="s">
        <v>1</v>
      </c>
      <c r="N171" s="149" t="s">
        <v>36</v>
      </c>
      <c r="P171" s="150">
        <f t="shared" si="21"/>
        <v>0</v>
      </c>
      <c r="Q171" s="150">
        <v>4.6999999999999997E-5</v>
      </c>
      <c r="R171" s="150">
        <f t="shared" si="22"/>
        <v>6.6739999999999994E-3</v>
      </c>
      <c r="S171" s="150">
        <v>0</v>
      </c>
      <c r="T171" s="151">
        <f t="shared" si="23"/>
        <v>0</v>
      </c>
      <c r="AR171" s="152" t="s">
        <v>191</v>
      </c>
      <c r="AT171" s="152" t="s">
        <v>187</v>
      </c>
      <c r="AU171" s="152" t="s">
        <v>83</v>
      </c>
      <c r="AY171" s="13" t="s">
        <v>185</v>
      </c>
      <c r="BE171" s="153">
        <f t="shared" si="24"/>
        <v>0</v>
      </c>
      <c r="BF171" s="153">
        <f t="shared" si="25"/>
        <v>0</v>
      </c>
      <c r="BG171" s="153">
        <f t="shared" si="26"/>
        <v>0</v>
      </c>
      <c r="BH171" s="153">
        <f t="shared" si="27"/>
        <v>0</v>
      </c>
      <c r="BI171" s="153">
        <f t="shared" si="28"/>
        <v>0</v>
      </c>
      <c r="BJ171" s="13" t="s">
        <v>83</v>
      </c>
      <c r="BK171" s="153">
        <f t="shared" si="29"/>
        <v>0</v>
      </c>
      <c r="BL171" s="13" t="s">
        <v>191</v>
      </c>
      <c r="BM171" s="152" t="s">
        <v>2812</v>
      </c>
    </row>
    <row r="172" spans="2:65" s="1" customFormat="1" ht="24.25" customHeight="1">
      <c r="B172" s="139"/>
      <c r="C172" s="140" t="s">
        <v>318</v>
      </c>
      <c r="D172" s="140" t="s">
        <v>187</v>
      </c>
      <c r="E172" s="141" t="s">
        <v>2813</v>
      </c>
      <c r="F172" s="142" t="s">
        <v>2814</v>
      </c>
      <c r="G172" s="143" t="s">
        <v>430</v>
      </c>
      <c r="H172" s="144">
        <v>1</v>
      </c>
      <c r="I172" s="145"/>
      <c r="J172" s="146">
        <f t="shared" si="20"/>
        <v>0</v>
      </c>
      <c r="K172" s="147"/>
      <c r="L172" s="28"/>
      <c r="M172" s="148" t="s">
        <v>1</v>
      </c>
      <c r="N172" s="149" t="s">
        <v>36</v>
      </c>
      <c r="P172" s="150">
        <f t="shared" si="21"/>
        <v>0</v>
      </c>
      <c r="Q172" s="150">
        <v>5.7773000000000004E-4</v>
      </c>
      <c r="R172" s="150">
        <f t="shared" si="22"/>
        <v>5.7773000000000004E-4</v>
      </c>
      <c r="S172" s="150">
        <v>0.18</v>
      </c>
      <c r="T172" s="151">
        <f t="shared" si="23"/>
        <v>0.18</v>
      </c>
      <c r="AR172" s="152" t="s">
        <v>191</v>
      </c>
      <c r="AT172" s="152" t="s">
        <v>187</v>
      </c>
      <c r="AU172" s="152" t="s">
        <v>83</v>
      </c>
      <c r="AY172" s="13" t="s">
        <v>185</v>
      </c>
      <c r="BE172" s="153">
        <f t="shared" si="24"/>
        <v>0</v>
      </c>
      <c r="BF172" s="153">
        <f t="shared" si="25"/>
        <v>0</v>
      </c>
      <c r="BG172" s="153">
        <f t="shared" si="26"/>
        <v>0</v>
      </c>
      <c r="BH172" s="153">
        <f t="shared" si="27"/>
        <v>0</v>
      </c>
      <c r="BI172" s="153">
        <f t="shared" si="28"/>
        <v>0</v>
      </c>
      <c r="BJ172" s="13" t="s">
        <v>83</v>
      </c>
      <c r="BK172" s="153">
        <f t="shared" si="29"/>
        <v>0</v>
      </c>
      <c r="BL172" s="13" t="s">
        <v>191</v>
      </c>
      <c r="BM172" s="152" t="s">
        <v>2815</v>
      </c>
    </row>
    <row r="173" spans="2:65" s="11" customFormat="1" ht="23" customHeight="1">
      <c r="B173" s="127"/>
      <c r="D173" s="128" t="s">
        <v>69</v>
      </c>
      <c r="E173" s="137" t="s">
        <v>548</v>
      </c>
      <c r="F173" s="137" t="s">
        <v>549</v>
      </c>
      <c r="I173" s="130"/>
      <c r="J173" s="138">
        <f>BK173</f>
        <v>0</v>
      </c>
      <c r="L173" s="127"/>
      <c r="M173" s="132"/>
      <c r="P173" s="133">
        <f>P174</f>
        <v>0</v>
      </c>
      <c r="R173" s="133">
        <f>R174</f>
        <v>0</v>
      </c>
      <c r="T173" s="134">
        <f>T174</f>
        <v>0</v>
      </c>
      <c r="AR173" s="128" t="s">
        <v>77</v>
      </c>
      <c r="AT173" s="135" t="s">
        <v>69</v>
      </c>
      <c r="AU173" s="135" t="s">
        <v>77</v>
      </c>
      <c r="AY173" s="128" t="s">
        <v>185</v>
      </c>
      <c r="BK173" s="136">
        <f>BK174</f>
        <v>0</v>
      </c>
    </row>
    <row r="174" spans="2:65" s="1" customFormat="1" ht="33" customHeight="1">
      <c r="B174" s="139"/>
      <c r="C174" s="140" t="s">
        <v>322</v>
      </c>
      <c r="D174" s="140" t="s">
        <v>187</v>
      </c>
      <c r="E174" s="141" t="s">
        <v>934</v>
      </c>
      <c r="F174" s="142" t="s">
        <v>935</v>
      </c>
      <c r="G174" s="143" t="s">
        <v>223</v>
      </c>
      <c r="H174" s="144">
        <v>173.755</v>
      </c>
      <c r="I174" s="145"/>
      <c r="J174" s="146">
        <f>ROUND(I174*H174,2)</f>
        <v>0</v>
      </c>
      <c r="K174" s="147"/>
      <c r="L174" s="28"/>
      <c r="M174" s="148" t="s">
        <v>1</v>
      </c>
      <c r="N174" s="149" t="s">
        <v>36</v>
      </c>
      <c r="P174" s="150">
        <f>O174*H174</f>
        <v>0</v>
      </c>
      <c r="Q174" s="150">
        <v>0</v>
      </c>
      <c r="R174" s="150">
        <f>Q174*H174</f>
        <v>0</v>
      </c>
      <c r="S174" s="150">
        <v>0</v>
      </c>
      <c r="T174" s="151">
        <f>S174*H174</f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>IF(N174="základná",J174,0)</f>
        <v>0</v>
      </c>
      <c r="BF174" s="153">
        <f>IF(N174="znížená",J174,0)</f>
        <v>0</v>
      </c>
      <c r="BG174" s="153">
        <f>IF(N174="zákl. prenesená",J174,0)</f>
        <v>0</v>
      </c>
      <c r="BH174" s="153">
        <f>IF(N174="zníž. prenesená",J174,0)</f>
        <v>0</v>
      </c>
      <c r="BI174" s="153">
        <f>IF(N174="nulová",J174,0)</f>
        <v>0</v>
      </c>
      <c r="BJ174" s="13" t="s">
        <v>83</v>
      </c>
      <c r="BK174" s="153">
        <f>ROUND(I174*H174,2)</f>
        <v>0</v>
      </c>
      <c r="BL174" s="13" t="s">
        <v>191</v>
      </c>
      <c r="BM174" s="152" t="s">
        <v>2816</v>
      </c>
    </row>
    <row r="175" spans="2:65" s="11" customFormat="1" ht="26" customHeight="1">
      <c r="B175" s="127"/>
      <c r="D175" s="128" t="s">
        <v>69</v>
      </c>
      <c r="E175" s="129" t="s">
        <v>554</v>
      </c>
      <c r="F175" s="129" t="s">
        <v>555</v>
      </c>
      <c r="I175" s="130"/>
      <c r="J175" s="131">
        <f>BK175</f>
        <v>0</v>
      </c>
      <c r="L175" s="127"/>
      <c r="M175" s="132"/>
      <c r="P175" s="133">
        <f>P176+P182+P186+P196</f>
        <v>0</v>
      </c>
      <c r="R175" s="133">
        <f>R176+R182+R186+R196</f>
        <v>5.0051654799999996</v>
      </c>
      <c r="T175" s="134">
        <f>T176+T182+T186+T196</f>
        <v>0</v>
      </c>
      <c r="AR175" s="128" t="s">
        <v>83</v>
      </c>
      <c r="AT175" s="135" t="s">
        <v>69</v>
      </c>
      <c r="AU175" s="135" t="s">
        <v>70</v>
      </c>
      <c r="AY175" s="128" t="s">
        <v>185</v>
      </c>
      <c r="BK175" s="136">
        <f>BK176+BK182+BK186+BK196</f>
        <v>0</v>
      </c>
    </row>
    <row r="176" spans="2:65" s="11" customFormat="1" ht="23" customHeight="1">
      <c r="B176" s="127"/>
      <c r="D176" s="128" t="s">
        <v>69</v>
      </c>
      <c r="E176" s="137" t="s">
        <v>634</v>
      </c>
      <c r="F176" s="137" t="s">
        <v>635</v>
      </c>
      <c r="I176" s="130"/>
      <c r="J176" s="138">
        <f>BK176</f>
        <v>0</v>
      </c>
      <c r="L176" s="127"/>
      <c r="M176" s="132"/>
      <c r="P176" s="133">
        <f>SUM(P177:P181)</f>
        <v>0</v>
      </c>
      <c r="R176" s="133">
        <f>SUM(R177:R181)</f>
        <v>0.14663868000000002</v>
      </c>
      <c r="T176" s="134">
        <f>SUM(T177:T181)</f>
        <v>0</v>
      </c>
      <c r="AR176" s="128" t="s">
        <v>83</v>
      </c>
      <c r="AT176" s="135" t="s">
        <v>69</v>
      </c>
      <c r="AU176" s="135" t="s">
        <v>77</v>
      </c>
      <c r="AY176" s="128" t="s">
        <v>185</v>
      </c>
      <c r="BK176" s="136">
        <f>SUM(BK177:BK181)</f>
        <v>0</v>
      </c>
    </row>
    <row r="177" spans="2:65" s="1" customFormat="1" ht="16.5" customHeight="1">
      <c r="B177" s="139"/>
      <c r="C177" s="140" t="s">
        <v>326</v>
      </c>
      <c r="D177" s="140" t="s">
        <v>187</v>
      </c>
      <c r="E177" s="141" t="s">
        <v>962</v>
      </c>
      <c r="F177" s="142" t="s">
        <v>963</v>
      </c>
      <c r="G177" s="143" t="s">
        <v>241</v>
      </c>
      <c r="H177" s="144">
        <v>36.799999999999997</v>
      </c>
      <c r="I177" s="145"/>
      <c r="J177" s="146">
        <f>ROUND(I177*H177,2)</f>
        <v>0</v>
      </c>
      <c r="K177" s="147"/>
      <c r="L177" s="28"/>
      <c r="M177" s="148" t="s">
        <v>1</v>
      </c>
      <c r="N177" s="149" t="s">
        <v>36</v>
      </c>
      <c r="P177" s="150">
        <f>O177*H177</f>
        <v>0</v>
      </c>
      <c r="Q177" s="150">
        <v>2.3000000000000001E-4</v>
      </c>
      <c r="R177" s="150">
        <f>Q177*H177</f>
        <v>8.4639999999999993E-3</v>
      </c>
      <c r="S177" s="150">
        <v>0</v>
      </c>
      <c r="T177" s="151">
        <f>S177*H177</f>
        <v>0</v>
      </c>
      <c r="AR177" s="152" t="s">
        <v>252</v>
      </c>
      <c r="AT177" s="152" t="s">
        <v>187</v>
      </c>
      <c r="AU177" s="152" t="s">
        <v>83</v>
      </c>
      <c r="AY177" s="13" t="s">
        <v>185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3" t="s">
        <v>83</v>
      </c>
      <c r="BK177" s="153">
        <f>ROUND(I177*H177,2)</f>
        <v>0</v>
      </c>
      <c r="BL177" s="13" t="s">
        <v>252</v>
      </c>
      <c r="BM177" s="152" t="s">
        <v>2817</v>
      </c>
    </row>
    <row r="178" spans="2:65" s="1" customFormat="1" ht="24.25" customHeight="1">
      <c r="B178" s="139"/>
      <c r="C178" s="140" t="s">
        <v>330</v>
      </c>
      <c r="D178" s="140" t="s">
        <v>187</v>
      </c>
      <c r="E178" s="141" t="s">
        <v>965</v>
      </c>
      <c r="F178" s="142" t="s">
        <v>966</v>
      </c>
      <c r="G178" s="143" t="s">
        <v>241</v>
      </c>
      <c r="H178" s="144">
        <v>36.799999999999997</v>
      </c>
      <c r="I178" s="145"/>
      <c r="J178" s="146">
        <f>ROUND(I178*H178,2)</f>
        <v>0</v>
      </c>
      <c r="K178" s="147"/>
      <c r="L178" s="28"/>
      <c r="M178" s="148" t="s">
        <v>1</v>
      </c>
      <c r="N178" s="149" t="s">
        <v>36</v>
      </c>
      <c r="P178" s="150">
        <f>O178*H178</f>
        <v>0</v>
      </c>
      <c r="Q178" s="150">
        <v>2.7200000000000002E-3</v>
      </c>
      <c r="R178" s="150">
        <f>Q178*H178</f>
        <v>0.100096</v>
      </c>
      <c r="S178" s="150">
        <v>0</v>
      </c>
      <c r="T178" s="151">
        <f>S178*H178</f>
        <v>0</v>
      </c>
      <c r="AR178" s="152" t="s">
        <v>191</v>
      </c>
      <c r="AT178" s="152" t="s">
        <v>187</v>
      </c>
      <c r="AU178" s="152" t="s">
        <v>83</v>
      </c>
      <c r="AY178" s="13" t="s">
        <v>185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3" t="s">
        <v>83</v>
      </c>
      <c r="BK178" s="153">
        <f>ROUND(I178*H178,2)</f>
        <v>0</v>
      </c>
      <c r="BL178" s="13" t="s">
        <v>191</v>
      </c>
      <c r="BM178" s="152" t="s">
        <v>2818</v>
      </c>
    </row>
    <row r="179" spans="2:65" s="1" customFormat="1" ht="33" customHeight="1">
      <c r="B179" s="139"/>
      <c r="C179" s="140" t="s">
        <v>334</v>
      </c>
      <c r="D179" s="140" t="s">
        <v>187</v>
      </c>
      <c r="E179" s="141" t="s">
        <v>968</v>
      </c>
      <c r="F179" s="142" t="s">
        <v>969</v>
      </c>
      <c r="G179" s="143" t="s">
        <v>255</v>
      </c>
      <c r="H179" s="144">
        <v>4</v>
      </c>
      <c r="I179" s="145"/>
      <c r="J179" s="146">
        <f>ROUND(I179*H179,2)</f>
        <v>0</v>
      </c>
      <c r="K179" s="147"/>
      <c r="L179" s="28"/>
      <c r="M179" s="148" t="s">
        <v>1</v>
      </c>
      <c r="N179" s="149" t="s">
        <v>36</v>
      </c>
      <c r="P179" s="150">
        <f>O179*H179</f>
        <v>0</v>
      </c>
      <c r="Q179" s="150">
        <v>1.58142E-3</v>
      </c>
      <c r="R179" s="150">
        <f>Q179*H179</f>
        <v>6.3256800000000002E-3</v>
      </c>
      <c r="S179" s="150">
        <v>0</v>
      </c>
      <c r="T179" s="151">
        <f>S179*H179</f>
        <v>0</v>
      </c>
      <c r="AR179" s="152" t="s">
        <v>252</v>
      </c>
      <c r="AT179" s="152" t="s">
        <v>187</v>
      </c>
      <c r="AU179" s="152" t="s">
        <v>83</v>
      </c>
      <c r="AY179" s="13" t="s">
        <v>185</v>
      </c>
      <c r="BE179" s="153">
        <f>IF(N179="základná",J179,0)</f>
        <v>0</v>
      </c>
      <c r="BF179" s="153">
        <f>IF(N179="znížená",J179,0)</f>
        <v>0</v>
      </c>
      <c r="BG179" s="153">
        <f>IF(N179="zákl. prenesená",J179,0)</f>
        <v>0</v>
      </c>
      <c r="BH179" s="153">
        <f>IF(N179="zníž. prenesená",J179,0)</f>
        <v>0</v>
      </c>
      <c r="BI179" s="153">
        <f>IF(N179="nulová",J179,0)</f>
        <v>0</v>
      </c>
      <c r="BJ179" s="13" t="s">
        <v>83</v>
      </c>
      <c r="BK179" s="153">
        <f>ROUND(I179*H179,2)</f>
        <v>0</v>
      </c>
      <c r="BL179" s="13" t="s">
        <v>252</v>
      </c>
      <c r="BM179" s="152" t="s">
        <v>2819</v>
      </c>
    </row>
    <row r="180" spans="2:65" s="1" customFormat="1" ht="24.25" customHeight="1">
      <c r="B180" s="139"/>
      <c r="C180" s="140" t="s">
        <v>338</v>
      </c>
      <c r="D180" s="140" t="s">
        <v>187</v>
      </c>
      <c r="E180" s="141" t="s">
        <v>661</v>
      </c>
      <c r="F180" s="142" t="s">
        <v>662</v>
      </c>
      <c r="G180" s="143" t="s">
        <v>241</v>
      </c>
      <c r="H180" s="144">
        <v>11.3</v>
      </c>
      <c r="I180" s="145"/>
      <c r="J180" s="146">
        <f>ROUND(I180*H180,2)</f>
        <v>0</v>
      </c>
      <c r="K180" s="147"/>
      <c r="L180" s="28"/>
      <c r="M180" s="148" t="s">
        <v>1</v>
      </c>
      <c r="N180" s="149" t="s">
        <v>36</v>
      </c>
      <c r="P180" s="150">
        <f>O180*H180</f>
        <v>0</v>
      </c>
      <c r="Q180" s="150">
        <v>2.81E-3</v>
      </c>
      <c r="R180" s="150">
        <f>Q180*H180</f>
        <v>3.1753000000000003E-2</v>
      </c>
      <c r="S180" s="150">
        <v>0</v>
      </c>
      <c r="T180" s="151">
        <f>S180*H180</f>
        <v>0</v>
      </c>
      <c r="AR180" s="152" t="s">
        <v>191</v>
      </c>
      <c r="AT180" s="152" t="s">
        <v>187</v>
      </c>
      <c r="AU180" s="152" t="s">
        <v>83</v>
      </c>
      <c r="AY180" s="13" t="s">
        <v>185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3" t="s">
        <v>83</v>
      </c>
      <c r="BK180" s="153">
        <f>ROUND(I180*H180,2)</f>
        <v>0</v>
      </c>
      <c r="BL180" s="13" t="s">
        <v>191</v>
      </c>
      <c r="BM180" s="152" t="s">
        <v>2820</v>
      </c>
    </row>
    <row r="181" spans="2:65" s="1" customFormat="1" ht="24.25" customHeight="1">
      <c r="B181" s="139"/>
      <c r="C181" s="140" t="s">
        <v>342</v>
      </c>
      <c r="D181" s="140" t="s">
        <v>187</v>
      </c>
      <c r="E181" s="141" t="s">
        <v>665</v>
      </c>
      <c r="F181" s="142" t="s">
        <v>666</v>
      </c>
      <c r="G181" s="143" t="s">
        <v>586</v>
      </c>
      <c r="H181" s="165"/>
      <c r="I181" s="145"/>
      <c r="J181" s="146">
        <f>ROUND(I181*H181,2)</f>
        <v>0</v>
      </c>
      <c r="K181" s="147"/>
      <c r="L181" s="28"/>
      <c r="M181" s="148" t="s">
        <v>1</v>
      </c>
      <c r="N181" s="149" t="s">
        <v>36</v>
      </c>
      <c r="P181" s="150">
        <f>O181*H181</f>
        <v>0</v>
      </c>
      <c r="Q181" s="150">
        <v>0</v>
      </c>
      <c r="R181" s="150">
        <f>Q181*H181</f>
        <v>0</v>
      </c>
      <c r="S181" s="150">
        <v>0</v>
      </c>
      <c r="T181" s="151">
        <f>S181*H181</f>
        <v>0</v>
      </c>
      <c r="AR181" s="152" t="s">
        <v>252</v>
      </c>
      <c r="AT181" s="152" t="s">
        <v>187</v>
      </c>
      <c r="AU181" s="152" t="s">
        <v>83</v>
      </c>
      <c r="AY181" s="13" t="s">
        <v>185</v>
      </c>
      <c r="BE181" s="153">
        <f>IF(N181="základná",J181,0)</f>
        <v>0</v>
      </c>
      <c r="BF181" s="153">
        <f>IF(N181="znížená",J181,0)</f>
        <v>0</v>
      </c>
      <c r="BG181" s="153">
        <f>IF(N181="zákl. prenesená",J181,0)</f>
        <v>0</v>
      </c>
      <c r="BH181" s="153">
        <f>IF(N181="zníž. prenesená",J181,0)</f>
        <v>0</v>
      </c>
      <c r="BI181" s="153">
        <f>IF(N181="nulová",J181,0)</f>
        <v>0</v>
      </c>
      <c r="BJ181" s="13" t="s">
        <v>83</v>
      </c>
      <c r="BK181" s="153">
        <f>ROUND(I181*H181,2)</f>
        <v>0</v>
      </c>
      <c r="BL181" s="13" t="s">
        <v>252</v>
      </c>
      <c r="BM181" s="152" t="s">
        <v>2821</v>
      </c>
    </row>
    <row r="182" spans="2:65" s="11" customFormat="1" ht="23" customHeight="1">
      <c r="B182" s="127"/>
      <c r="D182" s="128" t="s">
        <v>69</v>
      </c>
      <c r="E182" s="137" t="s">
        <v>668</v>
      </c>
      <c r="F182" s="137" t="s">
        <v>669</v>
      </c>
      <c r="I182" s="130"/>
      <c r="J182" s="138">
        <f>BK182</f>
        <v>0</v>
      </c>
      <c r="L182" s="127"/>
      <c r="M182" s="132"/>
      <c r="P182" s="133">
        <f>SUM(P183:P185)</f>
        <v>0</v>
      </c>
      <c r="R182" s="133">
        <f>SUM(R183:R185)</f>
        <v>1.6926E-2</v>
      </c>
      <c r="T182" s="134">
        <f>SUM(T183:T185)</f>
        <v>0</v>
      </c>
      <c r="AR182" s="128" t="s">
        <v>83</v>
      </c>
      <c r="AT182" s="135" t="s">
        <v>69</v>
      </c>
      <c r="AU182" s="135" t="s">
        <v>77</v>
      </c>
      <c r="AY182" s="128" t="s">
        <v>185</v>
      </c>
      <c r="BK182" s="136">
        <f>SUM(BK183:BK185)</f>
        <v>0</v>
      </c>
    </row>
    <row r="183" spans="2:65" s="1" customFormat="1" ht="24.25" customHeight="1">
      <c r="B183" s="139"/>
      <c r="C183" s="140" t="s">
        <v>346</v>
      </c>
      <c r="D183" s="140" t="s">
        <v>187</v>
      </c>
      <c r="E183" s="141" t="s">
        <v>675</v>
      </c>
      <c r="F183" s="142" t="s">
        <v>974</v>
      </c>
      <c r="G183" s="143" t="s">
        <v>241</v>
      </c>
      <c r="H183" s="144">
        <v>8.1999999999999993</v>
      </c>
      <c r="I183" s="145"/>
      <c r="J183" s="146">
        <f>ROUND(I183*H183,2)</f>
        <v>0</v>
      </c>
      <c r="K183" s="147"/>
      <c r="L183" s="28"/>
      <c r="M183" s="148" t="s">
        <v>1</v>
      </c>
      <c r="N183" s="149" t="s">
        <v>36</v>
      </c>
      <c r="P183" s="150">
        <f>O183*H183</f>
        <v>0</v>
      </c>
      <c r="Q183" s="150">
        <v>4.2999999999999999E-4</v>
      </c>
      <c r="R183" s="150">
        <f>Q183*H183</f>
        <v>3.5259999999999996E-3</v>
      </c>
      <c r="S183" s="150">
        <v>0</v>
      </c>
      <c r="T183" s="151">
        <f>S183*H183</f>
        <v>0</v>
      </c>
      <c r="AR183" s="152" t="s">
        <v>252</v>
      </c>
      <c r="AT183" s="152" t="s">
        <v>187</v>
      </c>
      <c r="AU183" s="152" t="s">
        <v>83</v>
      </c>
      <c r="AY183" s="13" t="s">
        <v>185</v>
      </c>
      <c r="BE183" s="153">
        <f>IF(N183="základná",J183,0)</f>
        <v>0</v>
      </c>
      <c r="BF183" s="153">
        <f>IF(N183="znížená",J183,0)</f>
        <v>0</v>
      </c>
      <c r="BG183" s="153">
        <f>IF(N183="zákl. prenesená",J183,0)</f>
        <v>0</v>
      </c>
      <c r="BH183" s="153">
        <f>IF(N183="zníž. prenesená",J183,0)</f>
        <v>0</v>
      </c>
      <c r="BI183" s="153">
        <f>IF(N183="nulová",J183,0)</f>
        <v>0</v>
      </c>
      <c r="BJ183" s="13" t="s">
        <v>83</v>
      </c>
      <c r="BK183" s="153">
        <f>ROUND(I183*H183,2)</f>
        <v>0</v>
      </c>
      <c r="BL183" s="13" t="s">
        <v>252</v>
      </c>
      <c r="BM183" s="152" t="s">
        <v>2822</v>
      </c>
    </row>
    <row r="184" spans="2:65" s="1" customFormat="1" ht="24.25" customHeight="1">
      <c r="B184" s="139"/>
      <c r="C184" s="154" t="s">
        <v>350</v>
      </c>
      <c r="D184" s="154" t="s">
        <v>220</v>
      </c>
      <c r="E184" s="155" t="s">
        <v>1715</v>
      </c>
      <c r="F184" s="156" t="s">
        <v>2823</v>
      </c>
      <c r="G184" s="157" t="s">
        <v>255</v>
      </c>
      <c r="H184" s="158">
        <v>1</v>
      </c>
      <c r="I184" s="159"/>
      <c r="J184" s="160">
        <f>ROUND(I184*H184,2)</f>
        <v>0</v>
      </c>
      <c r="K184" s="161"/>
      <c r="L184" s="162"/>
      <c r="M184" s="163" t="s">
        <v>1</v>
      </c>
      <c r="N184" s="164" t="s">
        <v>36</v>
      </c>
      <c r="P184" s="150">
        <f>O184*H184</f>
        <v>0</v>
      </c>
      <c r="Q184" s="150">
        <v>1.34E-2</v>
      </c>
      <c r="R184" s="150">
        <f>Q184*H184</f>
        <v>1.34E-2</v>
      </c>
      <c r="S184" s="150">
        <v>0</v>
      </c>
      <c r="T184" s="151">
        <f>S184*H184</f>
        <v>0</v>
      </c>
      <c r="AR184" s="152" t="s">
        <v>318</v>
      </c>
      <c r="AT184" s="152" t="s">
        <v>220</v>
      </c>
      <c r="AU184" s="152" t="s">
        <v>83</v>
      </c>
      <c r="AY184" s="13" t="s">
        <v>185</v>
      </c>
      <c r="BE184" s="153">
        <f>IF(N184="základná",J184,0)</f>
        <v>0</v>
      </c>
      <c r="BF184" s="153">
        <f>IF(N184="znížená",J184,0)</f>
        <v>0</v>
      </c>
      <c r="BG184" s="153">
        <f>IF(N184="zákl. prenesená",J184,0)</f>
        <v>0</v>
      </c>
      <c r="BH184" s="153">
        <f>IF(N184="zníž. prenesená",J184,0)</f>
        <v>0</v>
      </c>
      <c r="BI184" s="153">
        <f>IF(N184="nulová",J184,0)</f>
        <v>0</v>
      </c>
      <c r="BJ184" s="13" t="s">
        <v>83</v>
      </c>
      <c r="BK184" s="153">
        <f>ROUND(I184*H184,2)</f>
        <v>0</v>
      </c>
      <c r="BL184" s="13" t="s">
        <v>252</v>
      </c>
      <c r="BM184" s="152" t="s">
        <v>2824</v>
      </c>
    </row>
    <row r="185" spans="2:65" s="1" customFormat="1" ht="24.25" customHeight="1">
      <c r="B185" s="139"/>
      <c r="C185" s="140" t="s">
        <v>354</v>
      </c>
      <c r="D185" s="140" t="s">
        <v>187</v>
      </c>
      <c r="E185" s="141" t="s">
        <v>703</v>
      </c>
      <c r="F185" s="142" t="s">
        <v>704</v>
      </c>
      <c r="G185" s="143" t="s">
        <v>586</v>
      </c>
      <c r="H185" s="165"/>
      <c r="I185" s="145"/>
      <c r="J185" s="146">
        <f>ROUND(I185*H185,2)</f>
        <v>0</v>
      </c>
      <c r="K185" s="147"/>
      <c r="L185" s="28"/>
      <c r="M185" s="148" t="s">
        <v>1</v>
      </c>
      <c r="N185" s="149" t="s">
        <v>36</v>
      </c>
      <c r="P185" s="150">
        <f>O185*H185</f>
        <v>0</v>
      </c>
      <c r="Q185" s="150">
        <v>0</v>
      </c>
      <c r="R185" s="150">
        <f>Q185*H185</f>
        <v>0</v>
      </c>
      <c r="S185" s="150">
        <v>0</v>
      </c>
      <c r="T185" s="151">
        <f>S185*H185</f>
        <v>0</v>
      </c>
      <c r="AR185" s="152" t="s">
        <v>252</v>
      </c>
      <c r="AT185" s="152" t="s">
        <v>187</v>
      </c>
      <c r="AU185" s="152" t="s">
        <v>83</v>
      </c>
      <c r="AY185" s="13" t="s">
        <v>185</v>
      </c>
      <c r="BE185" s="153">
        <f>IF(N185="základná",J185,0)</f>
        <v>0</v>
      </c>
      <c r="BF185" s="153">
        <f>IF(N185="znížená",J185,0)</f>
        <v>0</v>
      </c>
      <c r="BG185" s="153">
        <f>IF(N185="zákl. prenesená",J185,0)</f>
        <v>0</v>
      </c>
      <c r="BH185" s="153">
        <f>IF(N185="zníž. prenesená",J185,0)</f>
        <v>0</v>
      </c>
      <c r="BI185" s="153">
        <f>IF(N185="nulová",J185,0)</f>
        <v>0</v>
      </c>
      <c r="BJ185" s="13" t="s">
        <v>83</v>
      </c>
      <c r="BK185" s="153">
        <f>ROUND(I185*H185,2)</f>
        <v>0</v>
      </c>
      <c r="BL185" s="13" t="s">
        <v>252</v>
      </c>
      <c r="BM185" s="152" t="s">
        <v>2825</v>
      </c>
    </row>
    <row r="186" spans="2:65" s="11" customFormat="1" ht="23" customHeight="1">
      <c r="B186" s="127"/>
      <c r="D186" s="128" t="s">
        <v>69</v>
      </c>
      <c r="E186" s="137" t="s">
        <v>706</v>
      </c>
      <c r="F186" s="137" t="s">
        <v>707</v>
      </c>
      <c r="I186" s="130"/>
      <c r="J186" s="138">
        <f>BK186</f>
        <v>0</v>
      </c>
      <c r="L186" s="127"/>
      <c r="M186" s="132"/>
      <c r="P186" s="133">
        <f>SUM(P187:P195)</f>
        <v>0</v>
      </c>
      <c r="R186" s="133">
        <f>SUM(R187:R195)</f>
        <v>4.6996007999999989</v>
      </c>
      <c r="T186" s="134">
        <f>SUM(T187:T195)</f>
        <v>0</v>
      </c>
      <c r="AR186" s="128" t="s">
        <v>83</v>
      </c>
      <c r="AT186" s="135" t="s">
        <v>69</v>
      </c>
      <c r="AU186" s="135" t="s">
        <v>77</v>
      </c>
      <c r="AY186" s="128" t="s">
        <v>185</v>
      </c>
      <c r="BK186" s="136">
        <f>SUM(BK187:BK195)</f>
        <v>0</v>
      </c>
    </row>
    <row r="187" spans="2:65" s="1" customFormat="1" ht="24.25" customHeight="1">
      <c r="B187" s="139"/>
      <c r="C187" s="140" t="s">
        <v>358</v>
      </c>
      <c r="D187" s="140" t="s">
        <v>187</v>
      </c>
      <c r="E187" s="141" t="s">
        <v>1725</v>
      </c>
      <c r="F187" s="142" t="s">
        <v>1726</v>
      </c>
      <c r="G187" s="143" t="s">
        <v>255</v>
      </c>
      <c r="H187" s="144">
        <v>3</v>
      </c>
      <c r="I187" s="145"/>
      <c r="J187" s="146">
        <f t="shared" ref="J187:J195" si="30">ROUND(I187*H187,2)</f>
        <v>0</v>
      </c>
      <c r="K187" s="147"/>
      <c r="L187" s="28"/>
      <c r="M187" s="148" t="s">
        <v>1</v>
      </c>
      <c r="N187" s="149" t="s">
        <v>36</v>
      </c>
      <c r="P187" s="150">
        <f t="shared" ref="P187:P195" si="31">O187*H187</f>
        <v>0</v>
      </c>
      <c r="Q187" s="150">
        <v>4.6E-5</v>
      </c>
      <c r="R187" s="150">
        <f t="shared" ref="R187:R195" si="32">Q187*H187</f>
        <v>1.3799999999999999E-4</v>
      </c>
      <c r="S187" s="150">
        <v>0</v>
      </c>
      <c r="T187" s="151">
        <f t="shared" ref="T187:T195" si="33">S187*H187</f>
        <v>0</v>
      </c>
      <c r="AR187" s="152" t="s">
        <v>252</v>
      </c>
      <c r="AT187" s="152" t="s">
        <v>187</v>
      </c>
      <c r="AU187" s="152" t="s">
        <v>83</v>
      </c>
      <c r="AY187" s="13" t="s">
        <v>185</v>
      </c>
      <c r="BE187" s="153">
        <f t="shared" ref="BE187:BE195" si="34">IF(N187="základná",J187,0)</f>
        <v>0</v>
      </c>
      <c r="BF187" s="153">
        <f t="shared" ref="BF187:BF195" si="35">IF(N187="znížená",J187,0)</f>
        <v>0</v>
      </c>
      <c r="BG187" s="153">
        <f t="shared" ref="BG187:BG195" si="36">IF(N187="zákl. prenesená",J187,0)</f>
        <v>0</v>
      </c>
      <c r="BH187" s="153">
        <f t="shared" ref="BH187:BH195" si="37">IF(N187="zníž. prenesená",J187,0)</f>
        <v>0</v>
      </c>
      <c r="BI187" s="153">
        <f t="shared" ref="BI187:BI195" si="38">IF(N187="nulová",J187,0)</f>
        <v>0</v>
      </c>
      <c r="BJ187" s="13" t="s">
        <v>83</v>
      </c>
      <c r="BK187" s="153">
        <f t="shared" ref="BK187:BK195" si="39">ROUND(I187*H187,2)</f>
        <v>0</v>
      </c>
      <c r="BL187" s="13" t="s">
        <v>252</v>
      </c>
      <c r="BM187" s="152" t="s">
        <v>2826</v>
      </c>
    </row>
    <row r="188" spans="2:65" s="1" customFormat="1" ht="24.25" customHeight="1">
      <c r="B188" s="139"/>
      <c r="C188" s="154" t="s">
        <v>362</v>
      </c>
      <c r="D188" s="154" t="s">
        <v>220</v>
      </c>
      <c r="E188" s="155" t="s">
        <v>1731</v>
      </c>
      <c r="F188" s="156" t="s">
        <v>1732</v>
      </c>
      <c r="G188" s="157" t="s">
        <v>255</v>
      </c>
      <c r="H188" s="158">
        <v>3</v>
      </c>
      <c r="I188" s="159"/>
      <c r="J188" s="160">
        <f t="shared" si="30"/>
        <v>0</v>
      </c>
      <c r="K188" s="161"/>
      <c r="L188" s="162"/>
      <c r="M188" s="163" t="s">
        <v>1</v>
      </c>
      <c r="N188" s="164" t="s">
        <v>36</v>
      </c>
      <c r="P188" s="150">
        <f t="shared" si="31"/>
        <v>0</v>
      </c>
      <c r="Q188" s="150">
        <v>0.12856999999999999</v>
      </c>
      <c r="R188" s="150">
        <f t="shared" si="32"/>
        <v>0.38571</v>
      </c>
      <c r="S188" s="150">
        <v>0</v>
      </c>
      <c r="T188" s="151">
        <f t="shared" si="33"/>
        <v>0</v>
      </c>
      <c r="AR188" s="152" t="s">
        <v>318</v>
      </c>
      <c r="AT188" s="152" t="s">
        <v>220</v>
      </c>
      <c r="AU188" s="152" t="s">
        <v>83</v>
      </c>
      <c r="AY188" s="13" t="s">
        <v>185</v>
      </c>
      <c r="BE188" s="153">
        <f t="shared" si="34"/>
        <v>0</v>
      </c>
      <c r="BF188" s="153">
        <f t="shared" si="35"/>
        <v>0</v>
      </c>
      <c r="BG188" s="153">
        <f t="shared" si="36"/>
        <v>0</v>
      </c>
      <c r="BH188" s="153">
        <f t="shared" si="37"/>
        <v>0</v>
      </c>
      <c r="BI188" s="153">
        <f t="shared" si="38"/>
        <v>0</v>
      </c>
      <c r="BJ188" s="13" t="s">
        <v>83</v>
      </c>
      <c r="BK188" s="153">
        <f t="shared" si="39"/>
        <v>0</v>
      </c>
      <c r="BL188" s="13" t="s">
        <v>252</v>
      </c>
      <c r="BM188" s="152" t="s">
        <v>2827</v>
      </c>
    </row>
    <row r="189" spans="2:65" s="1" customFormat="1" ht="24.25" customHeight="1">
      <c r="B189" s="139"/>
      <c r="C189" s="140" t="s">
        <v>366</v>
      </c>
      <c r="D189" s="140" t="s">
        <v>187</v>
      </c>
      <c r="E189" s="141" t="s">
        <v>987</v>
      </c>
      <c r="F189" s="142" t="s">
        <v>988</v>
      </c>
      <c r="G189" s="143" t="s">
        <v>190</v>
      </c>
      <c r="H189" s="144">
        <v>174.65799999999999</v>
      </c>
      <c r="I189" s="145"/>
      <c r="J189" s="146">
        <f t="shared" si="30"/>
        <v>0</v>
      </c>
      <c r="K189" s="147"/>
      <c r="L189" s="28"/>
      <c r="M189" s="148" t="s">
        <v>1</v>
      </c>
      <c r="N189" s="149" t="s">
        <v>36</v>
      </c>
      <c r="P189" s="150">
        <f t="shared" si="31"/>
        <v>0</v>
      </c>
      <c r="Q189" s="150">
        <v>4.4000000000000002E-4</v>
      </c>
      <c r="R189" s="150">
        <f t="shared" si="32"/>
        <v>7.6849519999999991E-2</v>
      </c>
      <c r="S189" s="150">
        <v>0</v>
      </c>
      <c r="T189" s="151">
        <f t="shared" si="33"/>
        <v>0</v>
      </c>
      <c r="AR189" s="152" t="s">
        <v>252</v>
      </c>
      <c r="AT189" s="152" t="s">
        <v>187</v>
      </c>
      <c r="AU189" s="152" t="s">
        <v>83</v>
      </c>
      <c r="AY189" s="13" t="s">
        <v>185</v>
      </c>
      <c r="BE189" s="153">
        <f t="shared" si="34"/>
        <v>0</v>
      </c>
      <c r="BF189" s="153">
        <f t="shared" si="35"/>
        <v>0</v>
      </c>
      <c r="BG189" s="153">
        <f t="shared" si="36"/>
        <v>0</v>
      </c>
      <c r="BH189" s="153">
        <f t="shared" si="37"/>
        <v>0</v>
      </c>
      <c r="BI189" s="153">
        <f t="shared" si="38"/>
        <v>0</v>
      </c>
      <c r="BJ189" s="13" t="s">
        <v>83</v>
      </c>
      <c r="BK189" s="153">
        <f t="shared" si="39"/>
        <v>0</v>
      </c>
      <c r="BL189" s="13" t="s">
        <v>252</v>
      </c>
      <c r="BM189" s="152" t="s">
        <v>2828</v>
      </c>
    </row>
    <row r="190" spans="2:65" s="1" customFormat="1" ht="24.25" customHeight="1">
      <c r="B190" s="139"/>
      <c r="C190" s="154" t="s">
        <v>370</v>
      </c>
      <c r="D190" s="154" t="s">
        <v>220</v>
      </c>
      <c r="E190" s="155" t="s">
        <v>2829</v>
      </c>
      <c r="F190" s="156" t="s">
        <v>2830</v>
      </c>
      <c r="G190" s="157" t="s">
        <v>190</v>
      </c>
      <c r="H190" s="158">
        <v>179.898</v>
      </c>
      <c r="I190" s="159"/>
      <c r="J190" s="160">
        <f t="shared" si="30"/>
        <v>0</v>
      </c>
      <c r="K190" s="161"/>
      <c r="L190" s="162"/>
      <c r="M190" s="163" t="s">
        <v>1</v>
      </c>
      <c r="N190" s="164" t="s">
        <v>36</v>
      </c>
      <c r="P190" s="150">
        <f t="shared" si="31"/>
        <v>0</v>
      </c>
      <c r="Q190" s="150">
        <v>1.3259999999999999E-2</v>
      </c>
      <c r="R190" s="150">
        <f t="shared" si="32"/>
        <v>2.3854474799999998</v>
      </c>
      <c r="S190" s="150">
        <v>0</v>
      </c>
      <c r="T190" s="151">
        <f t="shared" si="33"/>
        <v>0</v>
      </c>
      <c r="AR190" s="152" t="s">
        <v>318</v>
      </c>
      <c r="AT190" s="152" t="s">
        <v>220</v>
      </c>
      <c r="AU190" s="152" t="s">
        <v>83</v>
      </c>
      <c r="AY190" s="13" t="s">
        <v>185</v>
      </c>
      <c r="BE190" s="153">
        <f t="shared" si="34"/>
        <v>0</v>
      </c>
      <c r="BF190" s="153">
        <f t="shared" si="35"/>
        <v>0</v>
      </c>
      <c r="BG190" s="153">
        <f t="shared" si="36"/>
        <v>0</v>
      </c>
      <c r="BH190" s="153">
        <f t="shared" si="37"/>
        <v>0</v>
      </c>
      <c r="BI190" s="153">
        <f t="shared" si="38"/>
        <v>0</v>
      </c>
      <c r="BJ190" s="13" t="s">
        <v>83</v>
      </c>
      <c r="BK190" s="153">
        <f t="shared" si="39"/>
        <v>0</v>
      </c>
      <c r="BL190" s="13" t="s">
        <v>252</v>
      </c>
      <c r="BM190" s="152" t="s">
        <v>2831</v>
      </c>
    </row>
    <row r="191" spans="2:65" s="1" customFormat="1" ht="24.25" customHeight="1">
      <c r="B191" s="139"/>
      <c r="C191" s="140" t="s">
        <v>374</v>
      </c>
      <c r="D191" s="140" t="s">
        <v>187</v>
      </c>
      <c r="E191" s="141" t="s">
        <v>2832</v>
      </c>
      <c r="F191" s="142" t="s">
        <v>2833</v>
      </c>
      <c r="G191" s="143" t="s">
        <v>190</v>
      </c>
      <c r="H191" s="144">
        <v>95.116</v>
      </c>
      <c r="I191" s="145"/>
      <c r="J191" s="146">
        <f t="shared" si="30"/>
        <v>0</v>
      </c>
      <c r="K191" s="147"/>
      <c r="L191" s="28"/>
      <c r="M191" s="148" t="s">
        <v>1</v>
      </c>
      <c r="N191" s="149" t="s">
        <v>36</v>
      </c>
      <c r="P191" s="150">
        <f t="shared" si="31"/>
        <v>0</v>
      </c>
      <c r="Q191" s="150">
        <v>4.0000000000000002E-4</v>
      </c>
      <c r="R191" s="150">
        <f t="shared" si="32"/>
        <v>3.8046400000000001E-2</v>
      </c>
      <c r="S191" s="150">
        <v>0</v>
      </c>
      <c r="T191" s="151">
        <f t="shared" si="33"/>
        <v>0</v>
      </c>
      <c r="AR191" s="152" t="s">
        <v>252</v>
      </c>
      <c r="AT191" s="152" t="s">
        <v>187</v>
      </c>
      <c r="AU191" s="152" t="s">
        <v>83</v>
      </c>
      <c r="AY191" s="13" t="s">
        <v>185</v>
      </c>
      <c r="BE191" s="153">
        <f t="shared" si="34"/>
        <v>0</v>
      </c>
      <c r="BF191" s="153">
        <f t="shared" si="35"/>
        <v>0</v>
      </c>
      <c r="BG191" s="153">
        <f t="shared" si="36"/>
        <v>0</v>
      </c>
      <c r="BH191" s="153">
        <f t="shared" si="37"/>
        <v>0</v>
      </c>
      <c r="BI191" s="153">
        <f t="shared" si="38"/>
        <v>0</v>
      </c>
      <c r="BJ191" s="13" t="s">
        <v>83</v>
      </c>
      <c r="BK191" s="153">
        <f t="shared" si="39"/>
        <v>0</v>
      </c>
      <c r="BL191" s="13" t="s">
        <v>252</v>
      </c>
      <c r="BM191" s="152" t="s">
        <v>2834</v>
      </c>
    </row>
    <row r="192" spans="2:65" s="1" customFormat="1" ht="24.25" customHeight="1">
      <c r="B192" s="139"/>
      <c r="C192" s="154" t="s">
        <v>379</v>
      </c>
      <c r="D192" s="154" t="s">
        <v>220</v>
      </c>
      <c r="E192" s="155" t="s">
        <v>2835</v>
      </c>
      <c r="F192" s="156" t="s">
        <v>2836</v>
      </c>
      <c r="G192" s="157" t="s">
        <v>190</v>
      </c>
      <c r="H192" s="158">
        <v>97.968999999999994</v>
      </c>
      <c r="I192" s="159"/>
      <c r="J192" s="160">
        <f t="shared" si="30"/>
        <v>0</v>
      </c>
      <c r="K192" s="161"/>
      <c r="L192" s="162"/>
      <c r="M192" s="163" t="s">
        <v>1</v>
      </c>
      <c r="N192" s="164" t="s">
        <v>36</v>
      </c>
      <c r="P192" s="150">
        <f t="shared" si="31"/>
        <v>0</v>
      </c>
      <c r="Q192" s="150">
        <v>1.26E-2</v>
      </c>
      <c r="R192" s="150">
        <f t="shared" si="32"/>
        <v>1.2344093999999999</v>
      </c>
      <c r="S192" s="150">
        <v>0</v>
      </c>
      <c r="T192" s="151">
        <f t="shared" si="33"/>
        <v>0</v>
      </c>
      <c r="AR192" s="152" t="s">
        <v>318</v>
      </c>
      <c r="AT192" s="152" t="s">
        <v>220</v>
      </c>
      <c r="AU192" s="152" t="s">
        <v>83</v>
      </c>
      <c r="AY192" s="13" t="s">
        <v>185</v>
      </c>
      <c r="BE192" s="153">
        <f t="shared" si="34"/>
        <v>0</v>
      </c>
      <c r="BF192" s="153">
        <f t="shared" si="35"/>
        <v>0</v>
      </c>
      <c r="BG192" s="153">
        <f t="shared" si="36"/>
        <v>0</v>
      </c>
      <c r="BH192" s="153">
        <f t="shared" si="37"/>
        <v>0</v>
      </c>
      <c r="BI192" s="153">
        <f t="shared" si="38"/>
        <v>0</v>
      </c>
      <c r="BJ192" s="13" t="s">
        <v>83</v>
      </c>
      <c r="BK192" s="153">
        <f t="shared" si="39"/>
        <v>0</v>
      </c>
      <c r="BL192" s="13" t="s">
        <v>252</v>
      </c>
      <c r="BM192" s="152" t="s">
        <v>2837</v>
      </c>
    </row>
    <row r="193" spans="2:65" s="1" customFormat="1" ht="24.25" customHeight="1">
      <c r="B193" s="139"/>
      <c r="C193" s="140" t="s">
        <v>383</v>
      </c>
      <c r="D193" s="140" t="s">
        <v>187</v>
      </c>
      <c r="E193" s="141" t="s">
        <v>1752</v>
      </c>
      <c r="F193" s="142" t="s">
        <v>1753</v>
      </c>
      <c r="G193" s="143" t="s">
        <v>255</v>
      </c>
      <c r="H193" s="144">
        <v>3</v>
      </c>
      <c r="I193" s="145"/>
      <c r="J193" s="146">
        <f t="shared" si="30"/>
        <v>0</v>
      </c>
      <c r="K193" s="147"/>
      <c r="L193" s="28"/>
      <c r="M193" s="148" t="s">
        <v>1</v>
      </c>
      <c r="N193" s="149" t="s">
        <v>36</v>
      </c>
      <c r="P193" s="150">
        <f t="shared" si="31"/>
        <v>0</v>
      </c>
      <c r="Q193" s="150">
        <v>0</v>
      </c>
      <c r="R193" s="150">
        <f t="shared" si="32"/>
        <v>0</v>
      </c>
      <c r="S193" s="150">
        <v>0</v>
      </c>
      <c r="T193" s="151">
        <f t="shared" si="33"/>
        <v>0</v>
      </c>
      <c r="AR193" s="152" t="s">
        <v>252</v>
      </c>
      <c r="AT193" s="152" t="s">
        <v>187</v>
      </c>
      <c r="AU193" s="152" t="s">
        <v>83</v>
      </c>
      <c r="AY193" s="13" t="s">
        <v>185</v>
      </c>
      <c r="BE193" s="153">
        <f t="shared" si="34"/>
        <v>0</v>
      </c>
      <c r="BF193" s="153">
        <f t="shared" si="35"/>
        <v>0</v>
      </c>
      <c r="BG193" s="153">
        <f t="shared" si="36"/>
        <v>0</v>
      </c>
      <c r="BH193" s="153">
        <f t="shared" si="37"/>
        <v>0</v>
      </c>
      <c r="BI193" s="153">
        <f t="shared" si="38"/>
        <v>0</v>
      </c>
      <c r="BJ193" s="13" t="s">
        <v>83</v>
      </c>
      <c r="BK193" s="153">
        <f t="shared" si="39"/>
        <v>0</v>
      </c>
      <c r="BL193" s="13" t="s">
        <v>252</v>
      </c>
      <c r="BM193" s="152" t="s">
        <v>2838</v>
      </c>
    </row>
    <row r="194" spans="2:65" s="1" customFormat="1" ht="24.25" customHeight="1">
      <c r="B194" s="139"/>
      <c r="C194" s="154" t="s">
        <v>387</v>
      </c>
      <c r="D194" s="154" t="s">
        <v>220</v>
      </c>
      <c r="E194" s="155" t="s">
        <v>1755</v>
      </c>
      <c r="F194" s="156" t="s">
        <v>1756</v>
      </c>
      <c r="G194" s="157" t="s">
        <v>255</v>
      </c>
      <c r="H194" s="158">
        <v>3</v>
      </c>
      <c r="I194" s="159"/>
      <c r="J194" s="160">
        <f t="shared" si="30"/>
        <v>0</v>
      </c>
      <c r="K194" s="161"/>
      <c r="L194" s="162"/>
      <c r="M194" s="163" t="s">
        <v>1</v>
      </c>
      <c r="N194" s="164" t="s">
        <v>36</v>
      </c>
      <c r="P194" s="150">
        <f t="shared" si="31"/>
        <v>0</v>
      </c>
      <c r="Q194" s="150">
        <v>0.193</v>
      </c>
      <c r="R194" s="150">
        <f t="shared" si="32"/>
        <v>0.57899999999999996</v>
      </c>
      <c r="S194" s="150">
        <v>0</v>
      </c>
      <c r="T194" s="151">
        <f t="shared" si="33"/>
        <v>0</v>
      </c>
      <c r="AR194" s="152" t="s">
        <v>318</v>
      </c>
      <c r="AT194" s="152" t="s">
        <v>220</v>
      </c>
      <c r="AU194" s="152" t="s">
        <v>83</v>
      </c>
      <c r="AY194" s="13" t="s">
        <v>185</v>
      </c>
      <c r="BE194" s="153">
        <f t="shared" si="34"/>
        <v>0</v>
      </c>
      <c r="BF194" s="153">
        <f t="shared" si="35"/>
        <v>0</v>
      </c>
      <c r="BG194" s="153">
        <f t="shared" si="36"/>
        <v>0</v>
      </c>
      <c r="BH194" s="153">
        <f t="shared" si="37"/>
        <v>0</v>
      </c>
      <c r="BI194" s="153">
        <f t="shared" si="38"/>
        <v>0</v>
      </c>
      <c r="BJ194" s="13" t="s">
        <v>83</v>
      </c>
      <c r="BK194" s="153">
        <f t="shared" si="39"/>
        <v>0</v>
      </c>
      <c r="BL194" s="13" t="s">
        <v>252</v>
      </c>
      <c r="BM194" s="152" t="s">
        <v>2839</v>
      </c>
    </row>
    <row r="195" spans="2:65" s="1" customFormat="1" ht="24.25" customHeight="1">
      <c r="B195" s="139"/>
      <c r="C195" s="140" t="s">
        <v>391</v>
      </c>
      <c r="D195" s="140" t="s">
        <v>187</v>
      </c>
      <c r="E195" s="141" t="s">
        <v>713</v>
      </c>
      <c r="F195" s="142" t="s">
        <v>714</v>
      </c>
      <c r="G195" s="143" t="s">
        <v>586</v>
      </c>
      <c r="H195" s="165"/>
      <c r="I195" s="145"/>
      <c r="J195" s="146">
        <f t="shared" si="30"/>
        <v>0</v>
      </c>
      <c r="K195" s="147"/>
      <c r="L195" s="28"/>
      <c r="M195" s="148" t="s">
        <v>1</v>
      </c>
      <c r="N195" s="149" t="s">
        <v>36</v>
      </c>
      <c r="P195" s="150">
        <f t="shared" si="31"/>
        <v>0</v>
      </c>
      <c r="Q195" s="150">
        <v>0</v>
      </c>
      <c r="R195" s="150">
        <f t="shared" si="32"/>
        <v>0</v>
      </c>
      <c r="S195" s="150">
        <v>0</v>
      </c>
      <c r="T195" s="151">
        <f t="shared" si="33"/>
        <v>0</v>
      </c>
      <c r="AR195" s="152" t="s">
        <v>252</v>
      </c>
      <c r="AT195" s="152" t="s">
        <v>187</v>
      </c>
      <c r="AU195" s="152" t="s">
        <v>83</v>
      </c>
      <c r="AY195" s="13" t="s">
        <v>185</v>
      </c>
      <c r="BE195" s="153">
        <f t="shared" si="34"/>
        <v>0</v>
      </c>
      <c r="BF195" s="153">
        <f t="shared" si="35"/>
        <v>0</v>
      </c>
      <c r="BG195" s="153">
        <f t="shared" si="36"/>
        <v>0</v>
      </c>
      <c r="BH195" s="153">
        <f t="shared" si="37"/>
        <v>0</v>
      </c>
      <c r="BI195" s="153">
        <f t="shared" si="38"/>
        <v>0</v>
      </c>
      <c r="BJ195" s="13" t="s">
        <v>83</v>
      </c>
      <c r="BK195" s="153">
        <f t="shared" si="39"/>
        <v>0</v>
      </c>
      <c r="BL195" s="13" t="s">
        <v>252</v>
      </c>
      <c r="BM195" s="152" t="s">
        <v>2840</v>
      </c>
    </row>
    <row r="196" spans="2:65" s="11" customFormat="1" ht="23" customHeight="1">
      <c r="B196" s="127"/>
      <c r="D196" s="128" t="s">
        <v>69</v>
      </c>
      <c r="E196" s="137" t="s">
        <v>1766</v>
      </c>
      <c r="F196" s="137" t="s">
        <v>1767</v>
      </c>
      <c r="I196" s="130"/>
      <c r="J196" s="138">
        <f>BK196</f>
        <v>0</v>
      </c>
      <c r="L196" s="127"/>
      <c r="M196" s="132"/>
      <c r="P196" s="133">
        <f>SUM(P197:P198)</f>
        <v>0</v>
      </c>
      <c r="R196" s="133">
        <f>SUM(R197:R198)</f>
        <v>0.14200000000000002</v>
      </c>
      <c r="T196" s="134">
        <f>SUM(T197:T198)</f>
        <v>0</v>
      </c>
      <c r="AR196" s="128" t="s">
        <v>83</v>
      </c>
      <c r="AT196" s="135" t="s">
        <v>69</v>
      </c>
      <c r="AU196" s="135" t="s">
        <v>77</v>
      </c>
      <c r="AY196" s="128" t="s">
        <v>185</v>
      </c>
      <c r="BK196" s="136">
        <f>SUM(BK197:BK198)</f>
        <v>0</v>
      </c>
    </row>
    <row r="197" spans="2:65" s="1" customFormat="1" ht="16.5" customHeight="1">
      <c r="B197" s="139"/>
      <c r="C197" s="140" t="s">
        <v>395</v>
      </c>
      <c r="D197" s="140" t="s">
        <v>187</v>
      </c>
      <c r="E197" s="141" t="s">
        <v>1768</v>
      </c>
      <c r="F197" s="142" t="s">
        <v>1769</v>
      </c>
      <c r="G197" s="143" t="s">
        <v>190</v>
      </c>
      <c r="H197" s="144">
        <v>142</v>
      </c>
      <c r="I197" s="145"/>
      <c r="J197" s="146">
        <f>ROUND(I197*H197,2)</f>
        <v>0</v>
      </c>
      <c r="K197" s="147"/>
      <c r="L197" s="28"/>
      <c r="M197" s="148" t="s">
        <v>1</v>
      </c>
      <c r="N197" s="149" t="s">
        <v>36</v>
      </c>
      <c r="P197" s="150">
        <f>O197*H197</f>
        <v>0</v>
      </c>
      <c r="Q197" s="150">
        <v>1E-3</v>
      </c>
      <c r="R197" s="150">
        <f>Q197*H197</f>
        <v>0.14200000000000002</v>
      </c>
      <c r="S197" s="150">
        <v>0</v>
      </c>
      <c r="T197" s="151">
        <f>S197*H197</f>
        <v>0</v>
      </c>
      <c r="AR197" s="152" t="s">
        <v>252</v>
      </c>
      <c r="AT197" s="152" t="s">
        <v>187</v>
      </c>
      <c r="AU197" s="152" t="s">
        <v>83</v>
      </c>
      <c r="AY197" s="13" t="s">
        <v>185</v>
      </c>
      <c r="BE197" s="153">
        <f>IF(N197="základná",J197,0)</f>
        <v>0</v>
      </c>
      <c r="BF197" s="153">
        <f>IF(N197="znížená",J197,0)</f>
        <v>0</v>
      </c>
      <c r="BG197" s="153">
        <f>IF(N197="zákl. prenesená",J197,0)</f>
        <v>0</v>
      </c>
      <c r="BH197" s="153">
        <f>IF(N197="zníž. prenesená",J197,0)</f>
        <v>0</v>
      </c>
      <c r="BI197" s="153">
        <f>IF(N197="nulová",J197,0)</f>
        <v>0</v>
      </c>
      <c r="BJ197" s="13" t="s">
        <v>83</v>
      </c>
      <c r="BK197" s="153">
        <f>ROUND(I197*H197,2)</f>
        <v>0</v>
      </c>
      <c r="BL197" s="13" t="s">
        <v>252</v>
      </c>
      <c r="BM197" s="152" t="s">
        <v>2841</v>
      </c>
    </row>
    <row r="198" spans="2:65" s="1" customFormat="1" ht="24.25" customHeight="1">
      <c r="B198" s="139"/>
      <c r="C198" s="140" t="s">
        <v>399</v>
      </c>
      <c r="D198" s="140" t="s">
        <v>187</v>
      </c>
      <c r="E198" s="141" t="s">
        <v>1771</v>
      </c>
      <c r="F198" s="142" t="s">
        <v>1772</v>
      </c>
      <c r="G198" s="143" t="s">
        <v>586</v>
      </c>
      <c r="H198" s="165"/>
      <c r="I198" s="145"/>
      <c r="J198" s="146">
        <f>ROUND(I198*H198,2)</f>
        <v>0</v>
      </c>
      <c r="K198" s="147"/>
      <c r="L198" s="28"/>
      <c r="M198" s="148" t="s">
        <v>1</v>
      </c>
      <c r="N198" s="149" t="s">
        <v>36</v>
      </c>
      <c r="P198" s="150">
        <f>O198*H198</f>
        <v>0</v>
      </c>
      <c r="Q198" s="150">
        <v>0</v>
      </c>
      <c r="R198" s="150">
        <f>Q198*H198</f>
        <v>0</v>
      </c>
      <c r="S198" s="150">
        <v>0</v>
      </c>
      <c r="T198" s="151">
        <f>S198*H198</f>
        <v>0</v>
      </c>
      <c r="AR198" s="152" t="s">
        <v>252</v>
      </c>
      <c r="AT198" s="152" t="s">
        <v>187</v>
      </c>
      <c r="AU198" s="152" t="s">
        <v>83</v>
      </c>
      <c r="AY198" s="13" t="s">
        <v>185</v>
      </c>
      <c r="BE198" s="153">
        <f>IF(N198="základná",J198,0)</f>
        <v>0</v>
      </c>
      <c r="BF198" s="153">
        <f>IF(N198="znížená",J198,0)</f>
        <v>0</v>
      </c>
      <c r="BG198" s="153">
        <f>IF(N198="zákl. prenesená",J198,0)</f>
        <v>0</v>
      </c>
      <c r="BH198" s="153">
        <f>IF(N198="zníž. prenesená",J198,0)</f>
        <v>0</v>
      </c>
      <c r="BI198" s="153">
        <f>IF(N198="nulová",J198,0)</f>
        <v>0</v>
      </c>
      <c r="BJ198" s="13" t="s">
        <v>83</v>
      </c>
      <c r="BK198" s="153">
        <f>ROUND(I198*H198,2)</f>
        <v>0</v>
      </c>
      <c r="BL198" s="13" t="s">
        <v>252</v>
      </c>
      <c r="BM198" s="152" t="s">
        <v>2842</v>
      </c>
    </row>
    <row r="199" spans="2:65" s="11" customFormat="1" ht="26" customHeight="1">
      <c r="B199" s="127"/>
      <c r="D199" s="128" t="s">
        <v>69</v>
      </c>
      <c r="E199" s="129" t="s">
        <v>220</v>
      </c>
      <c r="F199" s="129" t="s">
        <v>810</v>
      </c>
      <c r="I199" s="130"/>
      <c r="J199" s="131">
        <f>BK199</f>
        <v>0</v>
      </c>
      <c r="L199" s="127"/>
      <c r="M199" s="132"/>
      <c r="P199" s="133">
        <f>P200</f>
        <v>0</v>
      </c>
      <c r="R199" s="133">
        <f>R200</f>
        <v>5.72</v>
      </c>
      <c r="T199" s="134">
        <f>T200</f>
        <v>0</v>
      </c>
      <c r="AR199" s="128" t="s">
        <v>90</v>
      </c>
      <c r="AT199" s="135" t="s">
        <v>69</v>
      </c>
      <c r="AU199" s="135" t="s">
        <v>70</v>
      </c>
      <c r="AY199" s="128" t="s">
        <v>185</v>
      </c>
      <c r="BK199" s="136">
        <f>BK200</f>
        <v>0</v>
      </c>
    </row>
    <row r="200" spans="2:65" s="11" customFormat="1" ht="23" customHeight="1">
      <c r="B200" s="127"/>
      <c r="D200" s="128" t="s">
        <v>69</v>
      </c>
      <c r="E200" s="137" t="s">
        <v>1007</v>
      </c>
      <c r="F200" s="137" t="s">
        <v>1008</v>
      </c>
      <c r="I200" s="130"/>
      <c r="J200" s="138">
        <f>BK200</f>
        <v>0</v>
      </c>
      <c r="L200" s="127"/>
      <c r="M200" s="132"/>
      <c r="P200" s="133">
        <f>SUM(P201:P202)</f>
        <v>0</v>
      </c>
      <c r="R200" s="133">
        <f>SUM(R201:R202)</f>
        <v>5.72</v>
      </c>
      <c r="T200" s="134">
        <f>SUM(T201:T202)</f>
        <v>0</v>
      </c>
      <c r="AR200" s="128" t="s">
        <v>90</v>
      </c>
      <c r="AT200" s="135" t="s">
        <v>69</v>
      </c>
      <c r="AU200" s="135" t="s">
        <v>77</v>
      </c>
      <c r="AY200" s="128" t="s">
        <v>185</v>
      </c>
      <c r="BK200" s="136">
        <f>SUM(BK201:BK202)</f>
        <v>0</v>
      </c>
    </row>
    <row r="201" spans="2:65" s="1" customFormat="1" ht="16.5" customHeight="1">
      <c r="B201" s="139"/>
      <c r="C201" s="140" t="s">
        <v>403</v>
      </c>
      <c r="D201" s="140" t="s">
        <v>187</v>
      </c>
      <c r="E201" s="141" t="s">
        <v>1009</v>
      </c>
      <c r="F201" s="142" t="s">
        <v>1010</v>
      </c>
      <c r="G201" s="143" t="s">
        <v>577</v>
      </c>
      <c r="H201" s="144">
        <v>5720</v>
      </c>
      <c r="I201" s="145"/>
      <c r="J201" s="146">
        <f>ROUND(I201*H201,2)</f>
        <v>0</v>
      </c>
      <c r="K201" s="147"/>
      <c r="L201" s="28"/>
      <c r="M201" s="148" t="s">
        <v>1</v>
      </c>
      <c r="N201" s="149" t="s">
        <v>36</v>
      </c>
      <c r="P201" s="150">
        <f>O201*H201</f>
        <v>0</v>
      </c>
      <c r="Q201" s="150">
        <v>1E-3</v>
      </c>
      <c r="R201" s="150">
        <f>Q201*H201</f>
        <v>5.72</v>
      </c>
      <c r="S201" s="150">
        <v>0</v>
      </c>
      <c r="T201" s="151">
        <f>S201*H201</f>
        <v>0</v>
      </c>
      <c r="AR201" s="152" t="s">
        <v>448</v>
      </c>
      <c r="AT201" s="152" t="s">
        <v>187</v>
      </c>
      <c r="AU201" s="152" t="s">
        <v>83</v>
      </c>
      <c r="AY201" s="13" t="s">
        <v>185</v>
      </c>
      <c r="BE201" s="153">
        <f>IF(N201="základná",J201,0)</f>
        <v>0</v>
      </c>
      <c r="BF201" s="153">
        <f>IF(N201="znížená",J201,0)</f>
        <v>0</v>
      </c>
      <c r="BG201" s="153">
        <f>IF(N201="zákl. prenesená",J201,0)</f>
        <v>0</v>
      </c>
      <c r="BH201" s="153">
        <f>IF(N201="zníž. prenesená",J201,0)</f>
        <v>0</v>
      </c>
      <c r="BI201" s="153">
        <f>IF(N201="nulová",J201,0)</f>
        <v>0</v>
      </c>
      <c r="BJ201" s="13" t="s">
        <v>83</v>
      </c>
      <c r="BK201" s="153">
        <f>ROUND(I201*H201,2)</f>
        <v>0</v>
      </c>
      <c r="BL201" s="13" t="s">
        <v>448</v>
      </c>
      <c r="BM201" s="152" t="s">
        <v>2843</v>
      </c>
    </row>
    <row r="202" spans="2:65" s="1" customFormat="1" ht="24.25" customHeight="1">
      <c r="B202" s="139"/>
      <c r="C202" s="154" t="s">
        <v>407</v>
      </c>
      <c r="D202" s="154" t="s">
        <v>220</v>
      </c>
      <c r="E202" s="155" t="s">
        <v>1012</v>
      </c>
      <c r="F202" s="156" t="s">
        <v>1013</v>
      </c>
      <c r="G202" s="157" t="s">
        <v>577</v>
      </c>
      <c r="H202" s="158">
        <v>5720</v>
      </c>
      <c r="I202" s="159"/>
      <c r="J202" s="160">
        <f>ROUND(I202*H202,2)</f>
        <v>0</v>
      </c>
      <c r="K202" s="161"/>
      <c r="L202" s="162"/>
      <c r="M202" s="171" t="s">
        <v>1</v>
      </c>
      <c r="N202" s="172" t="s">
        <v>36</v>
      </c>
      <c r="O202" s="168"/>
      <c r="P202" s="169">
        <f>O202*H202</f>
        <v>0</v>
      </c>
      <c r="Q202" s="169">
        <v>0</v>
      </c>
      <c r="R202" s="169">
        <f>Q202*H202</f>
        <v>0</v>
      </c>
      <c r="S202" s="169">
        <v>0</v>
      </c>
      <c r="T202" s="170">
        <f>S202*H202</f>
        <v>0</v>
      </c>
      <c r="AR202" s="152" t="s">
        <v>1014</v>
      </c>
      <c r="AT202" s="152" t="s">
        <v>220</v>
      </c>
      <c r="AU202" s="152" t="s">
        <v>83</v>
      </c>
      <c r="AY202" s="13" t="s">
        <v>185</v>
      </c>
      <c r="BE202" s="153">
        <f>IF(N202="základná",J202,0)</f>
        <v>0</v>
      </c>
      <c r="BF202" s="153">
        <f>IF(N202="znížená",J202,0)</f>
        <v>0</v>
      </c>
      <c r="BG202" s="153">
        <f>IF(N202="zákl. prenesená",J202,0)</f>
        <v>0</v>
      </c>
      <c r="BH202" s="153">
        <f>IF(N202="zníž. prenesená",J202,0)</f>
        <v>0</v>
      </c>
      <c r="BI202" s="153">
        <f>IF(N202="nulová",J202,0)</f>
        <v>0</v>
      </c>
      <c r="BJ202" s="13" t="s">
        <v>83</v>
      </c>
      <c r="BK202" s="153">
        <f>ROUND(I202*H202,2)</f>
        <v>0</v>
      </c>
      <c r="BL202" s="13" t="s">
        <v>448</v>
      </c>
      <c r="BM202" s="152" t="s">
        <v>2844</v>
      </c>
    </row>
    <row r="203" spans="2:65" s="1" customFormat="1" ht="7" customHeight="1">
      <c r="B203" s="43"/>
      <c r="C203" s="44"/>
      <c r="D203" s="44"/>
      <c r="E203" s="44"/>
      <c r="F203" s="44"/>
      <c r="G203" s="44"/>
      <c r="H203" s="44"/>
      <c r="I203" s="44"/>
      <c r="J203" s="44"/>
      <c r="K203" s="44"/>
      <c r="L203" s="28"/>
    </row>
  </sheetData>
  <autoFilter ref="C133:K202" xr:uid="{00000000-0009-0000-0000-000011000000}"/>
  <mergeCells count="12">
    <mergeCell ref="E126:H126"/>
    <mergeCell ref="L2:V2"/>
    <mergeCell ref="E85:H85"/>
    <mergeCell ref="E87:H87"/>
    <mergeCell ref="E89:H89"/>
    <mergeCell ref="E122:H122"/>
    <mergeCell ref="E124:H12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320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84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2" customHeight="1">
      <c r="B8" s="16"/>
      <c r="D8" s="23" t="s">
        <v>134</v>
      </c>
      <c r="L8" s="16"/>
    </row>
    <row r="9" spans="2:46" s="1" customFormat="1" ht="16.5" customHeight="1">
      <c r="B9" s="28"/>
      <c r="E9" s="222" t="s">
        <v>135</v>
      </c>
      <c r="F9" s="221"/>
      <c r="G9" s="221"/>
      <c r="H9" s="221"/>
      <c r="L9" s="28"/>
    </row>
    <row r="10" spans="2:46" s="1" customFormat="1" ht="12" customHeight="1">
      <c r="B10" s="28"/>
      <c r="D10" s="23" t="s">
        <v>136</v>
      </c>
      <c r="L10" s="28"/>
    </row>
    <row r="11" spans="2:46" s="1" customFormat="1" ht="16.5" customHeight="1">
      <c r="B11" s="28"/>
      <c r="E11" s="178" t="s">
        <v>137</v>
      </c>
      <c r="F11" s="221"/>
      <c r="G11" s="221"/>
      <c r="H11" s="221"/>
      <c r="L11" s="28"/>
    </row>
    <row r="12" spans="2:46" s="1" customFormat="1">
      <c r="B12" s="28"/>
      <c r="L12" s="28"/>
    </row>
    <row r="13" spans="2:46" s="1" customFormat="1" ht="12" customHeight="1">
      <c r="B13" s="28"/>
      <c r="D13" s="23" t="s">
        <v>16</v>
      </c>
      <c r="F13" s="21" t="s">
        <v>1</v>
      </c>
      <c r="I13" s="23" t="s">
        <v>17</v>
      </c>
      <c r="J13" s="21" t="s">
        <v>1</v>
      </c>
      <c r="L13" s="28"/>
    </row>
    <row r="14" spans="2:46" s="1" customFormat="1" ht="12" customHeight="1">
      <c r="B14" s="28"/>
      <c r="D14" s="23" t="s">
        <v>18</v>
      </c>
      <c r="F14" s="21" t="s">
        <v>138</v>
      </c>
      <c r="I14" s="23" t="s">
        <v>20</v>
      </c>
      <c r="J14" s="51">
        <f>'Rekapitulácia stavby'!AN8</f>
        <v>46034</v>
      </c>
      <c r="L14" s="28"/>
    </row>
    <row r="15" spans="2:46" s="1" customFormat="1" ht="11" customHeight="1">
      <c r="B15" s="28"/>
      <c r="L15" s="28"/>
    </row>
    <row r="16" spans="2:46" s="1" customFormat="1" ht="12" customHeight="1">
      <c r="B16" s="28"/>
      <c r="D16" s="23" t="s">
        <v>21</v>
      </c>
      <c r="I16" s="23" t="s">
        <v>22</v>
      </c>
      <c r="J16" s="21" t="s">
        <v>1</v>
      </c>
      <c r="L16" s="28"/>
    </row>
    <row r="17" spans="2:12" s="1" customFormat="1" ht="18" customHeight="1">
      <c r="B17" s="28"/>
      <c r="E17" s="21" t="s">
        <v>139</v>
      </c>
      <c r="I17" s="23" t="s">
        <v>23</v>
      </c>
      <c r="J17" s="21" t="s">
        <v>1</v>
      </c>
      <c r="L17" s="28"/>
    </row>
    <row r="18" spans="2:12" s="1" customFormat="1" ht="7" customHeight="1">
      <c r="B18" s="28"/>
      <c r="L18" s="28"/>
    </row>
    <row r="19" spans="2:12" s="1" customFormat="1" ht="12" customHeight="1">
      <c r="B19" s="28"/>
      <c r="D19" s="23" t="s">
        <v>24</v>
      </c>
      <c r="I19" s="23" t="s">
        <v>22</v>
      </c>
      <c r="J19" s="24" t="str">
        <f>'Rekapitulácia stavby'!AN13</f>
        <v>Vyplň údaj</v>
      </c>
      <c r="L19" s="28"/>
    </row>
    <row r="20" spans="2:12" s="1" customFormat="1" ht="18" customHeight="1">
      <c r="B20" s="28"/>
      <c r="E20" s="224" t="str">
        <f>'Rekapitulácia stavby'!E14</f>
        <v>Vyplň údaj</v>
      </c>
      <c r="F20" s="187"/>
      <c r="G20" s="187"/>
      <c r="H20" s="187"/>
      <c r="I20" s="23" t="s">
        <v>23</v>
      </c>
      <c r="J20" s="24" t="str">
        <f>'Rekapitulácia stavby'!AN14</f>
        <v>Vyplň údaj</v>
      </c>
      <c r="L20" s="28"/>
    </row>
    <row r="21" spans="2:12" s="1" customFormat="1" ht="7" customHeight="1">
      <c r="B21" s="28"/>
      <c r="L21" s="28"/>
    </row>
    <row r="22" spans="2:12" s="1" customFormat="1" ht="12" customHeight="1">
      <c r="B22" s="28"/>
      <c r="D22" s="23" t="s">
        <v>26</v>
      </c>
      <c r="I22" s="23" t="s">
        <v>22</v>
      </c>
      <c r="J22" s="21" t="s">
        <v>1</v>
      </c>
      <c r="L22" s="28"/>
    </row>
    <row r="23" spans="2:12" s="1" customFormat="1" ht="18" customHeight="1">
      <c r="B23" s="28"/>
      <c r="E23" s="21" t="s">
        <v>140</v>
      </c>
      <c r="I23" s="23" t="s">
        <v>23</v>
      </c>
      <c r="J23" s="21" t="s">
        <v>1</v>
      </c>
      <c r="L23" s="28"/>
    </row>
    <row r="24" spans="2:12" s="1" customFormat="1" ht="7" customHeight="1">
      <c r="B24" s="28"/>
      <c r="L24" s="28"/>
    </row>
    <row r="25" spans="2:12" s="1" customFormat="1" ht="12" customHeight="1">
      <c r="B25" s="28"/>
      <c r="D25" s="23" t="s">
        <v>28</v>
      </c>
      <c r="I25" s="23" t="s">
        <v>22</v>
      </c>
      <c r="J25" s="21" t="s">
        <v>1</v>
      </c>
      <c r="L25" s="28"/>
    </row>
    <row r="26" spans="2:12" s="1" customFormat="1" ht="18" customHeight="1">
      <c r="B26" s="28"/>
      <c r="E26" s="21" t="s">
        <v>19</v>
      </c>
      <c r="I26" s="23" t="s">
        <v>23</v>
      </c>
      <c r="J26" s="21" t="s">
        <v>1</v>
      </c>
      <c r="L26" s="28"/>
    </row>
    <row r="27" spans="2:12" s="1" customFormat="1" ht="7" customHeight="1">
      <c r="B27" s="28"/>
      <c r="L27" s="28"/>
    </row>
    <row r="28" spans="2:12" s="1" customFormat="1" ht="12" customHeight="1">
      <c r="B28" s="28"/>
      <c r="D28" s="23" t="s">
        <v>29</v>
      </c>
      <c r="L28" s="28"/>
    </row>
    <row r="29" spans="2:12" s="7" customFormat="1" ht="16.5" customHeight="1">
      <c r="B29" s="93"/>
      <c r="E29" s="192" t="s">
        <v>1</v>
      </c>
      <c r="F29" s="192"/>
      <c r="G29" s="192"/>
      <c r="H29" s="192"/>
      <c r="L29" s="93"/>
    </row>
    <row r="30" spans="2:12" s="1" customFormat="1" ht="7" customHeight="1">
      <c r="B30" s="28"/>
      <c r="L30" s="28"/>
    </row>
    <row r="31" spans="2:12" s="1" customFormat="1" ht="7" customHeight="1">
      <c r="B31" s="28"/>
      <c r="D31" s="52"/>
      <c r="E31" s="52"/>
      <c r="F31" s="52"/>
      <c r="G31" s="52"/>
      <c r="H31" s="52"/>
      <c r="I31" s="52"/>
      <c r="J31" s="52"/>
      <c r="K31" s="52"/>
      <c r="L31" s="28"/>
    </row>
    <row r="32" spans="2:12" s="1" customFormat="1" ht="25.25" customHeight="1">
      <c r="B32" s="28"/>
      <c r="D32" s="94" t="s">
        <v>30</v>
      </c>
      <c r="J32" s="65">
        <f>ROUND(J145, 2)</f>
        <v>0</v>
      </c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14.5" customHeight="1">
      <c r="B34" s="28"/>
      <c r="F34" s="31" t="s">
        <v>32</v>
      </c>
      <c r="I34" s="31" t="s">
        <v>31</v>
      </c>
      <c r="J34" s="31" t="s">
        <v>33</v>
      </c>
      <c r="L34" s="28"/>
    </row>
    <row r="35" spans="2:12" s="1" customFormat="1" ht="14.5" customHeight="1">
      <c r="B35" s="28"/>
      <c r="D35" s="54" t="s">
        <v>34</v>
      </c>
      <c r="E35" s="33" t="s">
        <v>35</v>
      </c>
      <c r="F35" s="95">
        <f>ROUND((SUM(BE145:BE319)),  2)</f>
        <v>0</v>
      </c>
      <c r="G35" s="96"/>
      <c r="H35" s="96"/>
      <c r="I35" s="97">
        <v>0.23</v>
      </c>
      <c r="J35" s="95">
        <f>ROUND(((SUM(BE145:BE319))*I35),  2)</f>
        <v>0</v>
      </c>
      <c r="L35" s="28"/>
    </row>
    <row r="36" spans="2:12" s="1" customFormat="1" ht="14.5" customHeight="1">
      <c r="B36" s="28"/>
      <c r="E36" s="33" t="s">
        <v>36</v>
      </c>
      <c r="F36" s="85">
        <f>ROUND((SUM(BF145:BF319)),  2)</f>
        <v>0</v>
      </c>
      <c r="I36" s="98">
        <v>0.23</v>
      </c>
      <c r="J36" s="85">
        <f>ROUND(((SUM(BF145:BF319))*I36),  2)</f>
        <v>0</v>
      </c>
      <c r="L36" s="28"/>
    </row>
    <row r="37" spans="2:12" s="1" customFormat="1" ht="14.5" hidden="1" customHeight="1">
      <c r="B37" s="28"/>
      <c r="E37" s="23" t="s">
        <v>37</v>
      </c>
      <c r="F37" s="85">
        <f>ROUND((SUM(BG145:BG319)),  2)</f>
        <v>0</v>
      </c>
      <c r="I37" s="98">
        <v>0.23</v>
      </c>
      <c r="J37" s="85">
        <f>0</f>
        <v>0</v>
      </c>
      <c r="L37" s="28"/>
    </row>
    <row r="38" spans="2:12" s="1" customFormat="1" ht="14.5" hidden="1" customHeight="1">
      <c r="B38" s="28"/>
      <c r="E38" s="23" t="s">
        <v>38</v>
      </c>
      <c r="F38" s="85">
        <f>ROUND((SUM(BH145:BH319)),  2)</f>
        <v>0</v>
      </c>
      <c r="I38" s="98">
        <v>0.23</v>
      </c>
      <c r="J38" s="85">
        <f>0</f>
        <v>0</v>
      </c>
      <c r="L38" s="28"/>
    </row>
    <row r="39" spans="2:12" s="1" customFormat="1" ht="14.5" hidden="1" customHeight="1">
      <c r="B39" s="28"/>
      <c r="E39" s="33" t="s">
        <v>39</v>
      </c>
      <c r="F39" s="95">
        <f>ROUND((SUM(BI145:BI319)),  2)</f>
        <v>0</v>
      </c>
      <c r="G39" s="96"/>
      <c r="H39" s="96"/>
      <c r="I39" s="97">
        <v>0</v>
      </c>
      <c r="J39" s="95">
        <f>0</f>
        <v>0</v>
      </c>
      <c r="L39" s="28"/>
    </row>
    <row r="40" spans="2:12" s="1" customFormat="1" ht="7" customHeight="1">
      <c r="B40" s="28"/>
      <c r="L40" s="28"/>
    </row>
    <row r="41" spans="2:12" s="1" customFormat="1" ht="25.25" customHeight="1">
      <c r="B41" s="28"/>
      <c r="C41" s="99"/>
      <c r="D41" s="100" t="s">
        <v>40</v>
      </c>
      <c r="E41" s="56"/>
      <c r="F41" s="56"/>
      <c r="G41" s="101" t="s">
        <v>41</v>
      </c>
      <c r="H41" s="102" t="s">
        <v>42</v>
      </c>
      <c r="I41" s="56"/>
      <c r="J41" s="103">
        <f>SUM(J32:J39)</f>
        <v>0</v>
      </c>
      <c r="K41" s="104"/>
      <c r="L41" s="28"/>
    </row>
    <row r="42" spans="2:12" s="1" customFormat="1" ht="14.5" customHeight="1">
      <c r="B42" s="28"/>
      <c r="L42" s="28"/>
    </row>
    <row r="43" spans="2:12" ht="14.5" customHeight="1">
      <c r="B43" s="16"/>
      <c r="L43" s="16"/>
    </row>
    <row r="44" spans="2:12" ht="14.5" customHeight="1">
      <c r="B44" s="16"/>
      <c r="L44" s="16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s="1" customFormat="1" ht="16.5" customHeight="1">
      <c r="B87" s="28"/>
      <c r="E87" s="222" t="s">
        <v>135</v>
      </c>
      <c r="F87" s="221"/>
      <c r="G87" s="221"/>
      <c r="H87" s="221"/>
      <c r="L87" s="28"/>
    </row>
    <row r="88" spans="2:12" s="1" customFormat="1" ht="12" customHeight="1">
      <c r="B88" s="28"/>
      <c r="C88" s="23" t="s">
        <v>136</v>
      </c>
      <c r="L88" s="28"/>
    </row>
    <row r="89" spans="2:12" s="1" customFormat="1" ht="16.5" customHeight="1">
      <c r="B89" s="28"/>
      <c r="E89" s="178" t="str">
        <f>E11</f>
        <v>SO 01 - Budova strelnice</v>
      </c>
      <c r="F89" s="221"/>
      <c r="G89" s="221"/>
      <c r="H89" s="221"/>
      <c r="L89" s="28"/>
    </row>
    <row r="90" spans="2:12" s="1" customFormat="1" ht="7" customHeight="1">
      <c r="B90" s="28"/>
      <c r="L90" s="28"/>
    </row>
    <row r="91" spans="2:12" s="1" customFormat="1" ht="12" customHeight="1">
      <c r="B91" s="28"/>
      <c r="C91" s="23" t="s">
        <v>18</v>
      </c>
      <c r="F91" s="21" t="str">
        <f>F14</f>
        <v>Trnava</v>
      </c>
      <c r="I91" s="23" t="s">
        <v>20</v>
      </c>
      <c r="J91" s="51">
        <f>IF(J14="","",J14)</f>
        <v>46034</v>
      </c>
      <c r="L91" s="28"/>
    </row>
    <row r="92" spans="2:12" s="1" customFormat="1" ht="7" customHeight="1">
      <c r="B92" s="28"/>
      <c r="L92" s="28"/>
    </row>
    <row r="93" spans="2:12" s="1" customFormat="1" ht="15.25" customHeight="1">
      <c r="B93" s="28"/>
      <c r="C93" s="23" t="s">
        <v>21</v>
      </c>
      <c r="F93" s="21" t="str">
        <f>E17</f>
        <v>Strelecké centrum Trnava o.z.</v>
      </c>
      <c r="I93" s="23" t="s">
        <v>26</v>
      </c>
      <c r="J93" s="26" t="str">
        <f>E23</f>
        <v>Ing. Gábor Csiba</v>
      </c>
      <c r="L93" s="28"/>
    </row>
    <row r="94" spans="2:12" s="1" customFormat="1" ht="15.25" customHeight="1">
      <c r="B94" s="28"/>
      <c r="C94" s="23" t="s">
        <v>24</v>
      </c>
      <c r="F94" s="21" t="str">
        <f>IF(E20="","",E20)</f>
        <v>Vyplň údaj</v>
      </c>
      <c r="I94" s="23" t="s">
        <v>28</v>
      </c>
      <c r="J94" s="26" t="str">
        <f>E26</f>
        <v xml:space="preserve"> </v>
      </c>
      <c r="L94" s="28"/>
    </row>
    <row r="95" spans="2:12" s="1" customFormat="1" ht="10.25" customHeight="1">
      <c r="B95" s="28"/>
      <c r="L95" s="28"/>
    </row>
    <row r="96" spans="2:12" s="1" customFormat="1" ht="29.25" customHeight="1">
      <c r="B96" s="28"/>
      <c r="C96" s="107" t="s">
        <v>142</v>
      </c>
      <c r="D96" s="99"/>
      <c r="E96" s="99"/>
      <c r="F96" s="99"/>
      <c r="G96" s="99"/>
      <c r="H96" s="99"/>
      <c r="I96" s="99"/>
      <c r="J96" s="108" t="s">
        <v>143</v>
      </c>
      <c r="K96" s="99"/>
      <c r="L96" s="28"/>
    </row>
    <row r="97" spans="2:47" s="1" customFormat="1" ht="10.25" customHeight="1">
      <c r="B97" s="28"/>
      <c r="L97" s="28"/>
    </row>
    <row r="98" spans="2:47" s="1" customFormat="1" ht="23" customHeight="1">
      <c r="B98" s="28"/>
      <c r="C98" s="109" t="s">
        <v>144</v>
      </c>
      <c r="J98" s="65">
        <f>J145</f>
        <v>0</v>
      </c>
      <c r="L98" s="28"/>
      <c r="AU98" s="13" t="s">
        <v>145</v>
      </c>
    </row>
    <row r="99" spans="2:47" s="8" customFormat="1" ht="25" customHeight="1">
      <c r="B99" s="110"/>
      <c r="D99" s="111" t="s">
        <v>146</v>
      </c>
      <c r="E99" s="112"/>
      <c r="F99" s="112"/>
      <c r="G99" s="112"/>
      <c r="H99" s="112"/>
      <c r="I99" s="112"/>
      <c r="J99" s="113">
        <f>J146</f>
        <v>0</v>
      </c>
      <c r="L99" s="110"/>
    </row>
    <row r="100" spans="2:47" s="9" customFormat="1" ht="20" customHeight="1">
      <c r="B100" s="114"/>
      <c r="D100" s="115" t="s">
        <v>147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47" s="9" customFormat="1" ht="20" customHeight="1">
      <c r="B101" s="114"/>
      <c r="D101" s="115" t="s">
        <v>148</v>
      </c>
      <c r="E101" s="116"/>
      <c r="F101" s="116"/>
      <c r="G101" s="116"/>
      <c r="H101" s="116"/>
      <c r="I101" s="116"/>
      <c r="J101" s="117">
        <f>J158</f>
        <v>0</v>
      </c>
      <c r="L101" s="114"/>
    </row>
    <row r="102" spans="2:47" s="9" customFormat="1" ht="20" customHeight="1">
      <c r="B102" s="114"/>
      <c r="D102" s="115" t="s">
        <v>149</v>
      </c>
      <c r="E102" s="116"/>
      <c r="F102" s="116"/>
      <c r="G102" s="116"/>
      <c r="H102" s="116"/>
      <c r="I102" s="116"/>
      <c r="J102" s="117">
        <f>J162</f>
        <v>0</v>
      </c>
      <c r="L102" s="114"/>
    </row>
    <row r="103" spans="2:47" s="9" customFormat="1" ht="20" customHeight="1">
      <c r="B103" s="114"/>
      <c r="D103" s="115" t="s">
        <v>150</v>
      </c>
      <c r="E103" s="116"/>
      <c r="F103" s="116"/>
      <c r="G103" s="116"/>
      <c r="H103" s="116"/>
      <c r="I103" s="116"/>
      <c r="J103" s="117">
        <f>J173</f>
        <v>0</v>
      </c>
      <c r="L103" s="114"/>
    </row>
    <row r="104" spans="2:47" s="9" customFormat="1" ht="20" customHeight="1">
      <c r="B104" s="114"/>
      <c r="D104" s="115" t="s">
        <v>151</v>
      </c>
      <c r="E104" s="116"/>
      <c r="F104" s="116"/>
      <c r="G104" s="116"/>
      <c r="H104" s="116"/>
      <c r="I104" s="116"/>
      <c r="J104" s="117">
        <f>J175</f>
        <v>0</v>
      </c>
      <c r="L104" s="114"/>
    </row>
    <row r="105" spans="2:47" s="9" customFormat="1" ht="20" customHeight="1">
      <c r="B105" s="114"/>
      <c r="D105" s="115" t="s">
        <v>152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9" customFormat="1" ht="20" customHeight="1">
      <c r="B106" s="114"/>
      <c r="D106" s="115" t="s">
        <v>153</v>
      </c>
      <c r="E106" s="116"/>
      <c r="F106" s="116"/>
      <c r="G106" s="116"/>
      <c r="H106" s="116"/>
      <c r="I106" s="116"/>
      <c r="J106" s="117">
        <f>J241</f>
        <v>0</v>
      </c>
      <c r="L106" s="114"/>
    </row>
    <row r="107" spans="2:47" s="8" customFormat="1" ht="25" customHeight="1">
      <c r="B107" s="110"/>
      <c r="D107" s="111" t="s">
        <v>154</v>
      </c>
      <c r="E107" s="112"/>
      <c r="F107" s="112"/>
      <c r="G107" s="112"/>
      <c r="H107" s="112"/>
      <c r="I107" s="112"/>
      <c r="J107" s="113">
        <f>J243</f>
        <v>0</v>
      </c>
      <c r="L107" s="110"/>
    </row>
    <row r="108" spans="2:47" s="9" customFormat="1" ht="20" customHeight="1">
      <c r="B108" s="114"/>
      <c r="D108" s="115" t="s">
        <v>155</v>
      </c>
      <c r="E108" s="116"/>
      <c r="F108" s="116"/>
      <c r="G108" s="116"/>
      <c r="H108" s="116"/>
      <c r="I108" s="116"/>
      <c r="J108" s="117">
        <f>J244</f>
        <v>0</v>
      </c>
      <c r="L108" s="114"/>
    </row>
    <row r="109" spans="2:47" s="9" customFormat="1" ht="20" customHeight="1">
      <c r="B109" s="114"/>
      <c r="D109" s="115" t="s">
        <v>156</v>
      </c>
      <c r="E109" s="116"/>
      <c r="F109" s="116"/>
      <c r="G109" s="116"/>
      <c r="H109" s="116"/>
      <c r="I109" s="116"/>
      <c r="J109" s="117">
        <f>J252</f>
        <v>0</v>
      </c>
      <c r="L109" s="114"/>
    </row>
    <row r="110" spans="2:47" s="9" customFormat="1" ht="20" customHeight="1">
      <c r="B110" s="114"/>
      <c r="D110" s="115" t="s">
        <v>157</v>
      </c>
      <c r="E110" s="116"/>
      <c r="F110" s="116"/>
      <c r="G110" s="116"/>
      <c r="H110" s="116"/>
      <c r="I110" s="116"/>
      <c r="J110" s="117">
        <f>J256</f>
        <v>0</v>
      </c>
      <c r="L110" s="114"/>
    </row>
    <row r="111" spans="2:47" s="9" customFormat="1" ht="20" customHeight="1">
      <c r="B111" s="114"/>
      <c r="D111" s="115" t="s">
        <v>158</v>
      </c>
      <c r="E111" s="116"/>
      <c r="F111" s="116"/>
      <c r="G111" s="116"/>
      <c r="H111" s="116"/>
      <c r="I111" s="116"/>
      <c r="J111" s="117">
        <f>J262</f>
        <v>0</v>
      </c>
      <c r="L111" s="114"/>
    </row>
    <row r="112" spans="2:47" s="9" customFormat="1" ht="20" customHeight="1">
      <c r="B112" s="114"/>
      <c r="D112" s="115" t="s">
        <v>159</v>
      </c>
      <c r="E112" s="116"/>
      <c r="F112" s="116"/>
      <c r="G112" s="116"/>
      <c r="H112" s="116"/>
      <c r="I112" s="116"/>
      <c r="J112" s="117">
        <f>J264</f>
        <v>0</v>
      </c>
      <c r="L112" s="114"/>
    </row>
    <row r="113" spans="2:12" s="9" customFormat="1" ht="20" customHeight="1">
      <c r="B113" s="114"/>
      <c r="D113" s="115" t="s">
        <v>160</v>
      </c>
      <c r="E113" s="116"/>
      <c r="F113" s="116"/>
      <c r="G113" s="116"/>
      <c r="H113" s="116"/>
      <c r="I113" s="116"/>
      <c r="J113" s="117">
        <f>J266</f>
        <v>0</v>
      </c>
      <c r="L113" s="114"/>
    </row>
    <row r="114" spans="2:12" s="9" customFormat="1" ht="20" customHeight="1">
      <c r="B114" s="114"/>
      <c r="D114" s="115" t="s">
        <v>161</v>
      </c>
      <c r="E114" s="116"/>
      <c r="F114" s="116"/>
      <c r="G114" s="116"/>
      <c r="H114" s="116"/>
      <c r="I114" s="116"/>
      <c r="J114" s="117">
        <f>J275</f>
        <v>0</v>
      </c>
      <c r="L114" s="114"/>
    </row>
    <row r="115" spans="2:12" s="9" customFormat="1" ht="20" customHeight="1">
      <c r="B115" s="114"/>
      <c r="D115" s="115" t="s">
        <v>162</v>
      </c>
      <c r="E115" s="116"/>
      <c r="F115" s="116"/>
      <c r="G115" s="116"/>
      <c r="H115" s="116"/>
      <c r="I115" s="116"/>
      <c r="J115" s="117">
        <f>J285</f>
        <v>0</v>
      </c>
      <c r="L115" s="114"/>
    </row>
    <row r="116" spans="2:12" s="9" customFormat="1" ht="20" customHeight="1">
      <c r="B116" s="114"/>
      <c r="D116" s="115" t="s">
        <v>163</v>
      </c>
      <c r="E116" s="116"/>
      <c r="F116" s="116"/>
      <c r="G116" s="116"/>
      <c r="H116" s="116"/>
      <c r="I116" s="116"/>
      <c r="J116" s="117">
        <f>J288</f>
        <v>0</v>
      </c>
      <c r="L116" s="114"/>
    </row>
    <row r="117" spans="2:12" s="9" customFormat="1" ht="20" customHeight="1">
      <c r="B117" s="114"/>
      <c r="D117" s="115" t="s">
        <v>164</v>
      </c>
      <c r="E117" s="116"/>
      <c r="F117" s="116"/>
      <c r="G117" s="116"/>
      <c r="H117" s="116"/>
      <c r="I117" s="116"/>
      <c r="J117" s="117">
        <f>J296</f>
        <v>0</v>
      </c>
      <c r="L117" s="114"/>
    </row>
    <row r="118" spans="2:12" s="9" customFormat="1" ht="20" customHeight="1">
      <c r="B118" s="114"/>
      <c r="D118" s="115" t="s">
        <v>165</v>
      </c>
      <c r="E118" s="116"/>
      <c r="F118" s="116"/>
      <c r="G118" s="116"/>
      <c r="H118" s="116"/>
      <c r="I118" s="116"/>
      <c r="J118" s="117">
        <f>J302</f>
        <v>0</v>
      </c>
      <c r="L118" s="114"/>
    </row>
    <row r="119" spans="2:12" s="9" customFormat="1" ht="20" customHeight="1">
      <c r="B119" s="114"/>
      <c r="D119" s="115" t="s">
        <v>166</v>
      </c>
      <c r="E119" s="116"/>
      <c r="F119" s="116"/>
      <c r="G119" s="116"/>
      <c r="H119" s="116"/>
      <c r="I119" s="116"/>
      <c r="J119" s="117">
        <f>J305</f>
        <v>0</v>
      </c>
      <c r="L119" s="114"/>
    </row>
    <row r="120" spans="2:12" s="9" customFormat="1" ht="20" customHeight="1">
      <c r="B120" s="114"/>
      <c r="D120" s="115" t="s">
        <v>167</v>
      </c>
      <c r="E120" s="116"/>
      <c r="F120" s="116"/>
      <c r="G120" s="116"/>
      <c r="H120" s="116"/>
      <c r="I120" s="116"/>
      <c r="J120" s="117">
        <f>J310</f>
        <v>0</v>
      </c>
      <c r="L120" s="114"/>
    </row>
    <row r="121" spans="2:12" s="8" customFormat="1" ht="25" customHeight="1">
      <c r="B121" s="110"/>
      <c r="D121" s="111" t="s">
        <v>168</v>
      </c>
      <c r="E121" s="112"/>
      <c r="F121" s="112"/>
      <c r="G121" s="112"/>
      <c r="H121" s="112"/>
      <c r="I121" s="112"/>
      <c r="J121" s="113">
        <f>J314</f>
        <v>0</v>
      </c>
      <c r="L121" s="110"/>
    </row>
    <row r="122" spans="2:12" s="9" customFormat="1" ht="20" customHeight="1">
      <c r="B122" s="114"/>
      <c r="D122" s="115" t="s">
        <v>169</v>
      </c>
      <c r="E122" s="116"/>
      <c r="F122" s="116"/>
      <c r="G122" s="116"/>
      <c r="H122" s="116"/>
      <c r="I122" s="116"/>
      <c r="J122" s="117">
        <f>J315</f>
        <v>0</v>
      </c>
      <c r="L122" s="114"/>
    </row>
    <row r="123" spans="2:12" s="8" customFormat="1" ht="25" customHeight="1">
      <c r="B123" s="110"/>
      <c r="D123" s="111" t="s">
        <v>170</v>
      </c>
      <c r="E123" s="112"/>
      <c r="F123" s="112"/>
      <c r="G123" s="112"/>
      <c r="H123" s="112"/>
      <c r="I123" s="112"/>
      <c r="J123" s="113">
        <f>J317</f>
        <v>0</v>
      </c>
      <c r="L123" s="110"/>
    </row>
    <row r="124" spans="2:12" s="1" customFormat="1" ht="21.75" customHeight="1">
      <c r="B124" s="28"/>
      <c r="L124" s="28"/>
    </row>
    <row r="125" spans="2:12" s="1" customFormat="1" ht="7" customHeight="1">
      <c r="B125" s="43"/>
      <c r="C125" s="44"/>
      <c r="D125" s="44"/>
      <c r="E125" s="44"/>
      <c r="F125" s="44"/>
      <c r="G125" s="44"/>
      <c r="H125" s="44"/>
      <c r="I125" s="44"/>
      <c r="J125" s="44"/>
      <c r="K125" s="44"/>
      <c r="L125" s="28"/>
    </row>
    <row r="129" spans="2:20" s="1" customFormat="1" ht="7" customHeight="1">
      <c r="B129" s="45"/>
      <c r="C129" s="46"/>
      <c r="D129" s="46"/>
      <c r="E129" s="46"/>
      <c r="F129" s="46"/>
      <c r="G129" s="46"/>
      <c r="H129" s="46"/>
      <c r="I129" s="46"/>
      <c r="J129" s="46"/>
      <c r="K129" s="46"/>
      <c r="L129" s="28"/>
    </row>
    <row r="130" spans="2:20" s="1" customFormat="1" ht="25" customHeight="1">
      <c r="B130" s="28"/>
      <c r="C130" s="17" t="s">
        <v>171</v>
      </c>
      <c r="L130" s="28"/>
    </row>
    <row r="131" spans="2:20" s="1" customFormat="1" ht="7" customHeight="1">
      <c r="B131" s="28"/>
      <c r="L131" s="28"/>
    </row>
    <row r="132" spans="2:20" s="1" customFormat="1" ht="12" customHeight="1">
      <c r="B132" s="28"/>
      <c r="C132" s="23" t="s">
        <v>14</v>
      </c>
      <c r="L132" s="28"/>
    </row>
    <row r="133" spans="2:20" s="1" customFormat="1" ht="16.5" customHeight="1">
      <c r="B133" s="28"/>
      <c r="E133" s="222" t="str">
        <f>E7</f>
        <v>Strelnica Štrky</v>
      </c>
      <c r="F133" s="223"/>
      <c r="G133" s="223"/>
      <c r="H133" s="223"/>
      <c r="L133" s="28"/>
    </row>
    <row r="134" spans="2:20" ht="12" customHeight="1">
      <c r="B134" s="16"/>
      <c r="C134" s="23" t="s">
        <v>134</v>
      </c>
      <c r="L134" s="16"/>
    </row>
    <row r="135" spans="2:20" s="1" customFormat="1" ht="16.5" customHeight="1">
      <c r="B135" s="28"/>
      <c r="E135" s="222" t="s">
        <v>135</v>
      </c>
      <c r="F135" s="221"/>
      <c r="G135" s="221"/>
      <c r="H135" s="221"/>
      <c r="L135" s="28"/>
    </row>
    <row r="136" spans="2:20" s="1" customFormat="1" ht="12" customHeight="1">
      <c r="B136" s="28"/>
      <c r="C136" s="23" t="s">
        <v>136</v>
      </c>
      <c r="L136" s="28"/>
    </row>
    <row r="137" spans="2:20" s="1" customFormat="1" ht="16.5" customHeight="1">
      <c r="B137" s="28"/>
      <c r="E137" s="178" t="str">
        <f>E11</f>
        <v>SO 01 - Budova strelnice</v>
      </c>
      <c r="F137" s="221"/>
      <c r="G137" s="221"/>
      <c r="H137" s="221"/>
      <c r="L137" s="28"/>
    </row>
    <row r="138" spans="2:20" s="1" customFormat="1" ht="7" customHeight="1">
      <c r="B138" s="28"/>
      <c r="L138" s="28"/>
    </row>
    <row r="139" spans="2:20" s="1" customFormat="1" ht="12" customHeight="1">
      <c r="B139" s="28"/>
      <c r="C139" s="23" t="s">
        <v>18</v>
      </c>
      <c r="F139" s="21" t="str">
        <f>F14</f>
        <v>Trnava</v>
      </c>
      <c r="I139" s="23" t="s">
        <v>20</v>
      </c>
      <c r="J139" s="51">
        <f>IF(J14="","",J14)</f>
        <v>46034</v>
      </c>
      <c r="L139" s="28"/>
    </row>
    <row r="140" spans="2:20" s="1" customFormat="1" ht="7" customHeight="1">
      <c r="B140" s="28"/>
      <c r="L140" s="28"/>
    </row>
    <row r="141" spans="2:20" s="1" customFormat="1" ht="15.25" customHeight="1">
      <c r="B141" s="28"/>
      <c r="C141" s="23" t="s">
        <v>21</v>
      </c>
      <c r="F141" s="21" t="str">
        <f>E17</f>
        <v>Strelecké centrum Trnava o.z.</v>
      </c>
      <c r="I141" s="23" t="s">
        <v>26</v>
      </c>
      <c r="J141" s="26" t="str">
        <f>E23</f>
        <v>Ing. Gábor Csiba</v>
      </c>
      <c r="L141" s="28"/>
    </row>
    <row r="142" spans="2:20" s="1" customFormat="1" ht="15.25" customHeight="1">
      <c r="B142" s="28"/>
      <c r="C142" s="23" t="s">
        <v>24</v>
      </c>
      <c r="F142" s="21" t="str">
        <f>IF(E20="","",E20)</f>
        <v>Vyplň údaj</v>
      </c>
      <c r="I142" s="23" t="s">
        <v>28</v>
      </c>
      <c r="J142" s="26" t="str">
        <f>E26</f>
        <v xml:space="preserve"> </v>
      </c>
      <c r="L142" s="28"/>
    </row>
    <row r="143" spans="2:20" s="1" customFormat="1" ht="10.25" customHeight="1">
      <c r="B143" s="28"/>
      <c r="L143" s="28"/>
    </row>
    <row r="144" spans="2:20" s="10" customFormat="1" ht="29.25" customHeight="1">
      <c r="B144" s="118"/>
      <c r="C144" s="119" t="s">
        <v>172</v>
      </c>
      <c r="D144" s="120" t="s">
        <v>55</v>
      </c>
      <c r="E144" s="120" t="s">
        <v>51</v>
      </c>
      <c r="F144" s="120" t="s">
        <v>52</v>
      </c>
      <c r="G144" s="120" t="s">
        <v>173</v>
      </c>
      <c r="H144" s="120" t="s">
        <v>174</v>
      </c>
      <c r="I144" s="120" t="s">
        <v>175</v>
      </c>
      <c r="J144" s="121" t="s">
        <v>143</v>
      </c>
      <c r="K144" s="122" t="s">
        <v>176</v>
      </c>
      <c r="L144" s="118"/>
      <c r="M144" s="58" t="s">
        <v>1</v>
      </c>
      <c r="N144" s="59" t="s">
        <v>34</v>
      </c>
      <c r="O144" s="59" t="s">
        <v>177</v>
      </c>
      <c r="P144" s="59" t="s">
        <v>178</v>
      </c>
      <c r="Q144" s="59" t="s">
        <v>179</v>
      </c>
      <c r="R144" s="59" t="s">
        <v>180</v>
      </c>
      <c r="S144" s="59" t="s">
        <v>181</v>
      </c>
      <c r="T144" s="60" t="s">
        <v>182</v>
      </c>
    </row>
    <row r="145" spans="2:65" s="1" customFormat="1" ht="23" customHeight="1">
      <c r="B145" s="28"/>
      <c r="C145" s="63" t="s">
        <v>144</v>
      </c>
      <c r="J145" s="123">
        <f>BK145</f>
        <v>0</v>
      </c>
      <c r="L145" s="28"/>
      <c r="M145" s="61"/>
      <c r="N145" s="52"/>
      <c r="O145" s="52"/>
      <c r="P145" s="124">
        <f>P146+P243+P314+P317</f>
        <v>0</v>
      </c>
      <c r="Q145" s="52"/>
      <c r="R145" s="124">
        <f>R146+R243+R314+R317</f>
        <v>98.209161998329989</v>
      </c>
      <c r="S145" s="52"/>
      <c r="T145" s="125">
        <f>T146+T243+T314+T317</f>
        <v>68.263694999999998</v>
      </c>
      <c r="AT145" s="13" t="s">
        <v>69</v>
      </c>
      <c r="AU145" s="13" t="s">
        <v>145</v>
      </c>
      <c r="BK145" s="126">
        <f>BK146+BK243+BK314+BK317</f>
        <v>0</v>
      </c>
    </row>
    <row r="146" spans="2:65" s="11" customFormat="1" ht="26" customHeight="1">
      <c r="B146" s="127"/>
      <c r="D146" s="128" t="s">
        <v>69</v>
      </c>
      <c r="E146" s="129" t="s">
        <v>183</v>
      </c>
      <c r="F146" s="129" t="s">
        <v>184</v>
      </c>
      <c r="I146" s="130"/>
      <c r="J146" s="131">
        <f>BK146</f>
        <v>0</v>
      </c>
      <c r="L146" s="127"/>
      <c r="M146" s="132"/>
      <c r="P146" s="133">
        <f>P147+P158+P162+P173+P175+P198+P241</f>
        <v>0</v>
      </c>
      <c r="R146" s="133">
        <f>R147+R158+R162+R173+R175+R198+R241</f>
        <v>95.763600358329995</v>
      </c>
      <c r="T146" s="134">
        <f>T147+T158+T162+T173+T175+T198+T241</f>
        <v>67.065695000000005</v>
      </c>
      <c r="AR146" s="128" t="s">
        <v>77</v>
      </c>
      <c r="AT146" s="135" t="s">
        <v>69</v>
      </c>
      <c r="AU146" s="135" t="s">
        <v>70</v>
      </c>
      <c r="AY146" s="128" t="s">
        <v>185</v>
      </c>
      <c r="BK146" s="136">
        <f>BK147+BK158+BK162+BK173+BK175+BK198+BK241</f>
        <v>0</v>
      </c>
    </row>
    <row r="147" spans="2:65" s="11" customFormat="1" ht="23" customHeight="1">
      <c r="B147" s="127"/>
      <c r="D147" s="128" t="s">
        <v>69</v>
      </c>
      <c r="E147" s="137" t="s">
        <v>77</v>
      </c>
      <c r="F147" s="137" t="s">
        <v>186</v>
      </c>
      <c r="I147" s="130"/>
      <c r="J147" s="138">
        <f>BK147</f>
        <v>0</v>
      </c>
      <c r="L147" s="127"/>
      <c r="M147" s="132"/>
      <c r="P147" s="133">
        <f>SUM(P148:P157)</f>
        <v>0</v>
      </c>
      <c r="R147" s="133">
        <f>SUM(R148:R157)</f>
        <v>53.317</v>
      </c>
      <c r="T147" s="134">
        <f>SUM(T148:T157)</f>
        <v>23.4465</v>
      </c>
      <c r="AR147" s="128" t="s">
        <v>77</v>
      </c>
      <c r="AT147" s="135" t="s">
        <v>69</v>
      </c>
      <c r="AU147" s="135" t="s">
        <v>77</v>
      </c>
      <c r="AY147" s="128" t="s">
        <v>185</v>
      </c>
      <c r="BK147" s="136">
        <f>SUM(BK148:BK157)</f>
        <v>0</v>
      </c>
    </row>
    <row r="148" spans="2:65" s="1" customFormat="1" ht="24.25" customHeight="1">
      <c r="B148" s="139"/>
      <c r="C148" s="140" t="s">
        <v>77</v>
      </c>
      <c r="D148" s="140" t="s">
        <v>187</v>
      </c>
      <c r="E148" s="141" t="s">
        <v>188</v>
      </c>
      <c r="F148" s="142" t="s">
        <v>189</v>
      </c>
      <c r="G148" s="143" t="s">
        <v>190</v>
      </c>
      <c r="H148" s="144">
        <v>60.9</v>
      </c>
      <c r="I148" s="145"/>
      <c r="J148" s="146">
        <f t="shared" ref="J148:J157" si="0">ROUND(I148*H148,2)</f>
        <v>0</v>
      </c>
      <c r="K148" s="147"/>
      <c r="L148" s="28"/>
      <c r="M148" s="148" t="s">
        <v>1</v>
      </c>
      <c r="N148" s="149" t="s">
        <v>36</v>
      </c>
      <c r="P148" s="150">
        <f t="shared" ref="P148:P157" si="1">O148*H148</f>
        <v>0</v>
      </c>
      <c r="Q148" s="150">
        <v>0</v>
      </c>
      <c r="R148" s="150">
        <f t="shared" ref="R148:R157" si="2">Q148*H148</f>
        <v>0</v>
      </c>
      <c r="S148" s="150">
        <v>0.16</v>
      </c>
      <c r="T148" s="151">
        <f t="shared" ref="T148:T157" si="3">S148*H148</f>
        <v>9.7439999999999998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ref="BE148:BE157" si="4">IF(N148="základná",J148,0)</f>
        <v>0</v>
      </c>
      <c r="BF148" s="153">
        <f t="shared" ref="BF148:BF157" si="5">IF(N148="znížená",J148,0)</f>
        <v>0</v>
      </c>
      <c r="BG148" s="153">
        <f t="shared" ref="BG148:BG157" si="6">IF(N148="zákl. prenesená",J148,0)</f>
        <v>0</v>
      </c>
      <c r="BH148" s="153">
        <f t="shared" ref="BH148:BH157" si="7">IF(N148="zníž. prenesená",J148,0)</f>
        <v>0</v>
      </c>
      <c r="BI148" s="153">
        <f t="shared" ref="BI148:BI157" si="8">IF(N148="nulová",J148,0)</f>
        <v>0</v>
      </c>
      <c r="BJ148" s="13" t="s">
        <v>83</v>
      </c>
      <c r="BK148" s="153">
        <f t="shared" ref="BK148:BK157" si="9">ROUND(I148*H148,2)</f>
        <v>0</v>
      </c>
      <c r="BL148" s="13" t="s">
        <v>191</v>
      </c>
      <c r="BM148" s="152" t="s">
        <v>192</v>
      </c>
    </row>
    <row r="149" spans="2:65" s="1" customFormat="1" ht="33" customHeight="1">
      <c r="B149" s="139"/>
      <c r="C149" s="140" t="s">
        <v>83</v>
      </c>
      <c r="D149" s="140" t="s">
        <v>187</v>
      </c>
      <c r="E149" s="141" t="s">
        <v>193</v>
      </c>
      <c r="F149" s="142" t="s">
        <v>194</v>
      </c>
      <c r="G149" s="143" t="s">
        <v>190</v>
      </c>
      <c r="H149" s="144">
        <v>60.9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0.22500000000000001</v>
      </c>
      <c r="T149" s="151">
        <f t="shared" si="3"/>
        <v>13.702500000000001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195</v>
      </c>
    </row>
    <row r="150" spans="2:65" s="1" customFormat="1" ht="24.25" customHeight="1">
      <c r="B150" s="139"/>
      <c r="C150" s="140" t="s">
        <v>90</v>
      </c>
      <c r="D150" s="140" t="s">
        <v>187</v>
      </c>
      <c r="E150" s="141" t="s">
        <v>196</v>
      </c>
      <c r="F150" s="142" t="s">
        <v>197</v>
      </c>
      <c r="G150" s="143" t="s">
        <v>198</v>
      </c>
      <c r="H150" s="144">
        <v>37.932000000000002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199</v>
      </c>
    </row>
    <row r="151" spans="2:65" s="1" customFormat="1" ht="24.25" customHeight="1">
      <c r="B151" s="139"/>
      <c r="C151" s="140" t="s">
        <v>191</v>
      </c>
      <c r="D151" s="140" t="s">
        <v>187</v>
      </c>
      <c r="E151" s="141" t="s">
        <v>200</v>
      </c>
      <c r="F151" s="142" t="s">
        <v>201</v>
      </c>
      <c r="G151" s="143" t="s">
        <v>198</v>
      </c>
      <c r="H151" s="144">
        <v>15.173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202</v>
      </c>
    </row>
    <row r="152" spans="2:65" s="1" customFormat="1" ht="33" customHeight="1">
      <c r="B152" s="139"/>
      <c r="C152" s="140" t="s">
        <v>203</v>
      </c>
      <c r="D152" s="140" t="s">
        <v>187</v>
      </c>
      <c r="E152" s="141" t="s">
        <v>204</v>
      </c>
      <c r="F152" s="142" t="s">
        <v>205</v>
      </c>
      <c r="G152" s="143" t="s">
        <v>198</v>
      </c>
      <c r="H152" s="144">
        <v>37.932000000000002</v>
      </c>
      <c r="I152" s="145"/>
      <c r="J152" s="146">
        <f t="shared" si="0"/>
        <v>0</v>
      </c>
      <c r="K152" s="147"/>
      <c r="L152" s="28"/>
      <c r="M152" s="148" t="s">
        <v>1</v>
      </c>
      <c r="N152" s="149" t="s">
        <v>36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3" t="s">
        <v>83</v>
      </c>
      <c r="BK152" s="153">
        <f t="shared" si="9"/>
        <v>0</v>
      </c>
      <c r="BL152" s="13" t="s">
        <v>191</v>
      </c>
      <c r="BM152" s="152" t="s">
        <v>206</v>
      </c>
    </row>
    <row r="153" spans="2:65" s="1" customFormat="1" ht="24.25" customHeight="1">
      <c r="B153" s="139"/>
      <c r="C153" s="140" t="s">
        <v>207</v>
      </c>
      <c r="D153" s="140" t="s">
        <v>187</v>
      </c>
      <c r="E153" s="141" t="s">
        <v>208</v>
      </c>
      <c r="F153" s="142" t="s">
        <v>209</v>
      </c>
      <c r="G153" s="143" t="s">
        <v>198</v>
      </c>
      <c r="H153" s="144">
        <v>37.932000000000002</v>
      </c>
      <c r="I153" s="145"/>
      <c r="J153" s="146">
        <f t="shared" si="0"/>
        <v>0</v>
      </c>
      <c r="K153" s="147"/>
      <c r="L153" s="28"/>
      <c r="M153" s="148" t="s">
        <v>1</v>
      </c>
      <c r="N153" s="149" t="s">
        <v>36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3" t="s">
        <v>83</v>
      </c>
      <c r="BK153" s="153">
        <f t="shared" si="9"/>
        <v>0</v>
      </c>
      <c r="BL153" s="13" t="s">
        <v>191</v>
      </c>
      <c r="BM153" s="152" t="s">
        <v>210</v>
      </c>
    </row>
    <row r="154" spans="2:65" s="1" customFormat="1" ht="24.25" customHeight="1">
      <c r="B154" s="139"/>
      <c r="C154" s="140" t="s">
        <v>211</v>
      </c>
      <c r="D154" s="140" t="s">
        <v>187</v>
      </c>
      <c r="E154" s="141" t="s">
        <v>212</v>
      </c>
      <c r="F154" s="142" t="s">
        <v>213</v>
      </c>
      <c r="G154" s="143" t="s">
        <v>198</v>
      </c>
      <c r="H154" s="144">
        <v>37.932000000000002</v>
      </c>
      <c r="I154" s="145"/>
      <c r="J154" s="146">
        <f t="shared" si="0"/>
        <v>0</v>
      </c>
      <c r="K154" s="147"/>
      <c r="L154" s="28"/>
      <c r="M154" s="148" t="s">
        <v>1</v>
      </c>
      <c r="N154" s="149" t="s">
        <v>36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3" t="s">
        <v>83</v>
      </c>
      <c r="BK154" s="153">
        <f t="shared" si="9"/>
        <v>0</v>
      </c>
      <c r="BL154" s="13" t="s">
        <v>191</v>
      </c>
      <c r="BM154" s="152" t="s">
        <v>214</v>
      </c>
    </row>
    <row r="155" spans="2:65" s="1" customFormat="1" ht="24.25" customHeight="1">
      <c r="B155" s="139"/>
      <c r="C155" s="140" t="s">
        <v>215</v>
      </c>
      <c r="D155" s="140" t="s">
        <v>187</v>
      </c>
      <c r="E155" s="141" t="s">
        <v>216</v>
      </c>
      <c r="F155" s="142" t="s">
        <v>217</v>
      </c>
      <c r="G155" s="143" t="s">
        <v>198</v>
      </c>
      <c r="H155" s="144">
        <v>29.024000000000001</v>
      </c>
      <c r="I155" s="145"/>
      <c r="J155" s="146">
        <f t="shared" si="0"/>
        <v>0</v>
      </c>
      <c r="K155" s="147"/>
      <c r="L155" s="28"/>
      <c r="M155" s="148" t="s">
        <v>1</v>
      </c>
      <c r="N155" s="149" t="s">
        <v>36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3" t="s">
        <v>83</v>
      </c>
      <c r="BK155" s="153">
        <f t="shared" si="9"/>
        <v>0</v>
      </c>
      <c r="BL155" s="13" t="s">
        <v>191</v>
      </c>
      <c r="BM155" s="152" t="s">
        <v>218</v>
      </c>
    </row>
    <row r="156" spans="2:65" s="1" customFormat="1" ht="16.5" customHeight="1">
      <c r="B156" s="139"/>
      <c r="C156" s="154" t="s">
        <v>219</v>
      </c>
      <c r="D156" s="154" t="s">
        <v>220</v>
      </c>
      <c r="E156" s="155" t="s">
        <v>221</v>
      </c>
      <c r="F156" s="156" t="s">
        <v>222</v>
      </c>
      <c r="G156" s="157" t="s">
        <v>223</v>
      </c>
      <c r="H156" s="158">
        <v>53.317</v>
      </c>
      <c r="I156" s="159"/>
      <c r="J156" s="160">
        <f t="shared" si="0"/>
        <v>0</v>
      </c>
      <c r="K156" s="161"/>
      <c r="L156" s="162"/>
      <c r="M156" s="163" t="s">
        <v>1</v>
      </c>
      <c r="N156" s="164" t="s">
        <v>36</v>
      </c>
      <c r="P156" s="150">
        <f t="shared" si="1"/>
        <v>0</v>
      </c>
      <c r="Q156" s="150">
        <v>1</v>
      </c>
      <c r="R156" s="150">
        <f t="shared" si="2"/>
        <v>53.317</v>
      </c>
      <c r="S156" s="150">
        <v>0</v>
      </c>
      <c r="T156" s="151">
        <f t="shared" si="3"/>
        <v>0</v>
      </c>
      <c r="AR156" s="152" t="s">
        <v>215</v>
      </c>
      <c r="AT156" s="152" t="s">
        <v>220</v>
      </c>
      <c r="AU156" s="152" t="s">
        <v>83</v>
      </c>
      <c r="AY156" s="13" t="s">
        <v>185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3" t="s">
        <v>83</v>
      </c>
      <c r="BK156" s="153">
        <f t="shared" si="9"/>
        <v>0</v>
      </c>
      <c r="BL156" s="13" t="s">
        <v>191</v>
      </c>
      <c r="BM156" s="152" t="s">
        <v>224</v>
      </c>
    </row>
    <row r="157" spans="2:65" s="1" customFormat="1" ht="21.75" customHeight="1">
      <c r="B157" s="139"/>
      <c r="C157" s="140" t="s">
        <v>225</v>
      </c>
      <c r="D157" s="140" t="s">
        <v>187</v>
      </c>
      <c r="E157" s="141" t="s">
        <v>226</v>
      </c>
      <c r="F157" s="142" t="s">
        <v>227</v>
      </c>
      <c r="G157" s="143" t="s">
        <v>190</v>
      </c>
      <c r="H157" s="144">
        <v>260</v>
      </c>
      <c r="I157" s="145"/>
      <c r="J157" s="146">
        <f t="shared" si="0"/>
        <v>0</v>
      </c>
      <c r="K157" s="147"/>
      <c r="L157" s="28"/>
      <c r="M157" s="148" t="s">
        <v>1</v>
      </c>
      <c r="N157" s="149" t="s">
        <v>36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191</v>
      </c>
      <c r="AT157" s="152" t="s">
        <v>187</v>
      </c>
      <c r="AU157" s="152" t="s">
        <v>83</v>
      </c>
      <c r="AY157" s="13" t="s">
        <v>185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3" t="s">
        <v>83</v>
      </c>
      <c r="BK157" s="153">
        <f t="shared" si="9"/>
        <v>0</v>
      </c>
      <c r="BL157" s="13" t="s">
        <v>191</v>
      </c>
      <c r="BM157" s="152" t="s">
        <v>228</v>
      </c>
    </row>
    <row r="158" spans="2:65" s="11" customFormat="1" ht="23" customHeight="1">
      <c r="B158" s="127"/>
      <c r="D158" s="128" t="s">
        <v>69</v>
      </c>
      <c r="E158" s="137" t="s">
        <v>83</v>
      </c>
      <c r="F158" s="137" t="s">
        <v>229</v>
      </c>
      <c r="I158" s="130"/>
      <c r="J158" s="138">
        <f>BK158</f>
        <v>0</v>
      </c>
      <c r="L158" s="127"/>
      <c r="M158" s="132"/>
      <c r="P158" s="133">
        <f>SUM(P159:P161)</f>
        <v>0</v>
      </c>
      <c r="R158" s="133">
        <f>SUM(R159:R161)</f>
        <v>0.16688339999999999</v>
      </c>
      <c r="T158" s="134">
        <f>SUM(T159:T161)</f>
        <v>0</v>
      </c>
      <c r="AR158" s="128" t="s">
        <v>77</v>
      </c>
      <c r="AT158" s="135" t="s">
        <v>69</v>
      </c>
      <c r="AU158" s="135" t="s">
        <v>77</v>
      </c>
      <c r="AY158" s="128" t="s">
        <v>185</v>
      </c>
      <c r="BK158" s="136">
        <f>SUM(BK159:BK161)</f>
        <v>0</v>
      </c>
    </row>
    <row r="159" spans="2:65" s="1" customFormat="1" ht="33" customHeight="1">
      <c r="B159" s="139"/>
      <c r="C159" s="140" t="s">
        <v>230</v>
      </c>
      <c r="D159" s="140" t="s">
        <v>187</v>
      </c>
      <c r="E159" s="141" t="s">
        <v>231</v>
      </c>
      <c r="F159" s="142" t="s">
        <v>232</v>
      </c>
      <c r="G159" s="143" t="s">
        <v>190</v>
      </c>
      <c r="H159" s="144">
        <v>240.12</v>
      </c>
      <c r="I159" s="145"/>
      <c r="J159" s="146">
        <f>ROUND(I159*H159,2)</f>
        <v>0</v>
      </c>
      <c r="K159" s="147"/>
      <c r="L159" s="28"/>
      <c r="M159" s="148" t="s">
        <v>1</v>
      </c>
      <c r="N159" s="149" t="s">
        <v>36</v>
      </c>
      <c r="P159" s="150">
        <f>O159*H159</f>
        <v>0</v>
      </c>
      <c r="Q159" s="150">
        <v>3.5E-4</v>
      </c>
      <c r="R159" s="150">
        <f>Q159*H159</f>
        <v>8.4042000000000006E-2</v>
      </c>
      <c r="S159" s="150">
        <v>0</v>
      </c>
      <c r="T159" s="151">
        <f>S159*H159</f>
        <v>0</v>
      </c>
      <c r="AR159" s="152" t="s">
        <v>191</v>
      </c>
      <c r="AT159" s="152" t="s">
        <v>187</v>
      </c>
      <c r="AU159" s="152" t="s">
        <v>83</v>
      </c>
      <c r="AY159" s="13" t="s">
        <v>185</v>
      </c>
      <c r="BE159" s="153">
        <f>IF(N159="základná",J159,0)</f>
        <v>0</v>
      </c>
      <c r="BF159" s="153">
        <f>IF(N159="znížená",J159,0)</f>
        <v>0</v>
      </c>
      <c r="BG159" s="153">
        <f>IF(N159="zákl. prenesená",J159,0)</f>
        <v>0</v>
      </c>
      <c r="BH159" s="153">
        <f>IF(N159="zníž. prenesená",J159,0)</f>
        <v>0</v>
      </c>
      <c r="BI159" s="153">
        <f>IF(N159="nulová",J159,0)</f>
        <v>0</v>
      </c>
      <c r="BJ159" s="13" t="s">
        <v>83</v>
      </c>
      <c r="BK159" s="153">
        <f>ROUND(I159*H159,2)</f>
        <v>0</v>
      </c>
      <c r="BL159" s="13" t="s">
        <v>191</v>
      </c>
      <c r="BM159" s="152" t="s">
        <v>233</v>
      </c>
    </row>
    <row r="160" spans="2:65" s="1" customFormat="1" ht="16.5" customHeight="1">
      <c r="B160" s="139"/>
      <c r="C160" s="154" t="s">
        <v>234</v>
      </c>
      <c r="D160" s="154" t="s">
        <v>220</v>
      </c>
      <c r="E160" s="155" t="s">
        <v>235</v>
      </c>
      <c r="F160" s="156" t="s">
        <v>236</v>
      </c>
      <c r="G160" s="157" t="s">
        <v>190</v>
      </c>
      <c r="H160" s="158">
        <v>276.13799999999998</v>
      </c>
      <c r="I160" s="159"/>
      <c r="J160" s="160">
        <f>ROUND(I160*H160,2)</f>
        <v>0</v>
      </c>
      <c r="K160" s="161"/>
      <c r="L160" s="162"/>
      <c r="M160" s="163" t="s">
        <v>1</v>
      </c>
      <c r="N160" s="164" t="s">
        <v>36</v>
      </c>
      <c r="P160" s="150">
        <f>O160*H160</f>
        <v>0</v>
      </c>
      <c r="Q160" s="150">
        <v>2.9999999999999997E-4</v>
      </c>
      <c r="R160" s="150">
        <f>Q160*H160</f>
        <v>8.2841399999999982E-2</v>
      </c>
      <c r="S160" s="150">
        <v>0</v>
      </c>
      <c r="T160" s="151">
        <f>S160*H160</f>
        <v>0</v>
      </c>
      <c r="AR160" s="152" t="s">
        <v>215</v>
      </c>
      <c r="AT160" s="152" t="s">
        <v>220</v>
      </c>
      <c r="AU160" s="152" t="s">
        <v>83</v>
      </c>
      <c r="AY160" s="13" t="s">
        <v>185</v>
      </c>
      <c r="BE160" s="153">
        <f>IF(N160="základná",J160,0)</f>
        <v>0</v>
      </c>
      <c r="BF160" s="153">
        <f>IF(N160="znížená",J160,0)</f>
        <v>0</v>
      </c>
      <c r="BG160" s="153">
        <f>IF(N160="zákl. prenesená",J160,0)</f>
        <v>0</v>
      </c>
      <c r="BH160" s="153">
        <f>IF(N160="zníž. prenesená",J160,0)</f>
        <v>0</v>
      </c>
      <c r="BI160" s="153">
        <f>IF(N160="nulová",J160,0)</f>
        <v>0</v>
      </c>
      <c r="BJ160" s="13" t="s">
        <v>83</v>
      </c>
      <c r="BK160" s="153">
        <f>ROUND(I160*H160,2)</f>
        <v>0</v>
      </c>
      <c r="BL160" s="13" t="s">
        <v>191</v>
      </c>
      <c r="BM160" s="152" t="s">
        <v>237</v>
      </c>
    </row>
    <row r="161" spans="2:65" s="1" customFormat="1" ht="24.25" customHeight="1">
      <c r="B161" s="139"/>
      <c r="C161" s="140" t="s">
        <v>238</v>
      </c>
      <c r="D161" s="140" t="s">
        <v>187</v>
      </c>
      <c r="E161" s="141" t="s">
        <v>239</v>
      </c>
      <c r="F161" s="142" t="s">
        <v>240</v>
      </c>
      <c r="G161" s="143" t="s">
        <v>241</v>
      </c>
      <c r="H161" s="144">
        <v>133.4</v>
      </c>
      <c r="I161" s="145"/>
      <c r="J161" s="146">
        <f>ROUND(I161*H161,2)</f>
        <v>0</v>
      </c>
      <c r="K161" s="147"/>
      <c r="L161" s="28"/>
      <c r="M161" s="148" t="s">
        <v>1</v>
      </c>
      <c r="N161" s="149" t="s">
        <v>36</v>
      </c>
      <c r="P161" s="150">
        <f>O161*H161</f>
        <v>0</v>
      </c>
      <c r="Q161" s="150">
        <v>0</v>
      </c>
      <c r="R161" s="150">
        <f>Q161*H161</f>
        <v>0</v>
      </c>
      <c r="S161" s="150">
        <v>0</v>
      </c>
      <c r="T161" s="151">
        <f>S161*H161</f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>IF(N161="základná",J161,0)</f>
        <v>0</v>
      </c>
      <c r="BF161" s="153">
        <f>IF(N161="znížená",J161,0)</f>
        <v>0</v>
      </c>
      <c r="BG161" s="153">
        <f>IF(N161="zákl. prenesená",J161,0)</f>
        <v>0</v>
      </c>
      <c r="BH161" s="153">
        <f>IF(N161="zníž. prenesená",J161,0)</f>
        <v>0</v>
      </c>
      <c r="BI161" s="153">
        <f>IF(N161="nulová",J161,0)</f>
        <v>0</v>
      </c>
      <c r="BJ161" s="13" t="s">
        <v>83</v>
      </c>
      <c r="BK161" s="153">
        <f>ROUND(I161*H161,2)</f>
        <v>0</v>
      </c>
      <c r="BL161" s="13" t="s">
        <v>191</v>
      </c>
      <c r="BM161" s="152" t="s">
        <v>242</v>
      </c>
    </row>
    <row r="162" spans="2:65" s="11" customFormat="1" ht="23" customHeight="1">
      <c r="B162" s="127"/>
      <c r="D162" s="128" t="s">
        <v>69</v>
      </c>
      <c r="E162" s="137" t="s">
        <v>90</v>
      </c>
      <c r="F162" s="137" t="s">
        <v>243</v>
      </c>
      <c r="I162" s="130"/>
      <c r="J162" s="138">
        <f>BK162</f>
        <v>0</v>
      </c>
      <c r="L162" s="127"/>
      <c r="M162" s="132"/>
      <c r="P162" s="133">
        <f>SUM(P163:P172)</f>
        <v>0</v>
      </c>
      <c r="R162" s="133">
        <f>SUM(R163:R172)</f>
        <v>17.664835100000001</v>
      </c>
      <c r="T162" s="134">
        <f>SUM(T163:T172)</f>
        <v>0</v>
      </c>
      <c r="AR162" s="128" t="s">
        <v>77</v>
      </c>
      <c r="AT162" s="135" t="s">
        <v>69</v>
      </c>
      <c r="AU162" s="135" t="s">
        <v>77</v>
      </c>
      <c r="AY162" s="128" t="s">
        <v>185</v>
      </c>
      <c r="BK162" s="136">
        <f>SUM(BK163:BK172)</f>
        <v>0</v>
      </c>
    </row>
    <row r="163" spans="2:65" s="1" customFormat="1" ht="38" customHeight="1">
      <c r="B163" s="139"/>
      <c r="C163" s="140" t="s">
        <v>244</v>
      </c>
      <c r="D163" s="140" t="s">
        <v>187</v>
      </c>
      <c r="E163" s="141" t="s">
        <v>245</v>
      </c>
      <c r="F163" s="142" t="s">
        <v>246</v>
      </c>
      <c r="G163" s="143" t="s">
        <v>198</v>
      </c>
      <c r="H163" s="144">
        <v>1.3160000000000001</v>
      </c>
      <c r="I163" s="145"/>
      <c r="J163" s="146">
        <f t="shared" ref="J163:J172" si="10">ROUND(I163*H163,2)</f>
        <v>0</v>
      </c>
      <c r="K163" s="147"/>
      <c r="L163" s="28"/>
      <c r="M163" s="148" t="s">
        <v>1</v>
      </c>
      <c r="N163" s="149" t="s">
        <v>36</v>
      </c>
      <c r="P163" s="150">
        <f t="shared" ref="P163:P172" si="11">O163*H163</f>
        <v>0</v>
      </c>
      <c r="Q163" s="150">
        <v>0</v>
      </c>
      <c r="R163" s="150">
        <f t="shared" ref="R163:R172" si="12">Q163*H163</f>
        <v>0</v>
      </c>
      <c r="S163" s="150">
        <v>0</v>
      </c>
      <c r="T163" s="151">
        <f t="shared" ref="T163:T172" si="13">S163*H163</f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ref="BE163:BE172" si="14">IF(N163="základná",J163,0)</f>
        <v>0</v>
      </c>
      <c r="BF163" s="153">
        <f t="shared" ref="BF163:BF172" si="15">IF(N163="znížená",J163,0)</f>
        <v>0</v>
      </c>
      <c r="BG163" s="153">
        <f t="shared" ref="BG163:BG172" si="16">IF(N163="zákl. prenesená",J163,0)</f>
        <v>0</v>
      </c>
      <c r="BH163" s="153">
        <f t="shared" ref="BH163:BH172" si="17">IF(N163="zníž. prenesená",J163,0)</f>
        <v>0</v>
      </c>
      <c r="BI163" s="153">
        <f t="shared" ref="BI163:BI172" si="18">IF(N163="nulová",J163,0)</f>
        <v>0</v>
      </c>
      <c r="BJ163" s="13" t="s">
        <v>83</v>
      </c>
      <c r="BK163" s="153">
        <f t="shared" ref="BK163:BK172" si="19">ROUND(I163*H163,2)</f>
        <v>0</v>
      </c>
      <c r="BL163" s="13" t="s">
        <v>191</v>
      </c>
      <c r="BM163" s="152" t="s">
        <v>247</v>
      </c>
    </row>
    <row r="164" spans="2:65" s="1" customFormat="1" ht="38" customHeight="1">
      <c r="B164" s="139"/>
      <c r="C164" s="140" t="s">
        <v>248</v>
      </c>
      <c r="D164" s="140" t="s">
        <v>187</v>
      </c>
      <c r="E164" s="141" t="s">
        <v>249</v>
      </c>
      <c r="F164" s="142" t="s">
        <v>250</v>
      </c>
      <c r="G164" s="143" t="s">
        <v>198</v>
      </c>
      <c r="H164" s="144">
        <v>0.66200000000000003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251</v>
      </c>
    </row>
    <row r="165" spans="2:65" s="1" customFormat="1" ht="24.25" customHeight="1">
      <c r="B165" s="139"/>
      <c r="C165" s="140" t="s">
        <v>252</v>
      </c>
      <c r="D165" s="140" t="s">
        <v>187</v>
      </c>
      <c r="E165" s="141" t="s">
        <v>253</v>
      </c>
      <c r="F165" s="142" t="s">
        <v>254</v>
      </c>
      <c r="G165" s="143" t="s">
        <v>255</v>
      </c>
      <c r="H165" s="144">
        <v>1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256</v>
      </c>
    </row>
    <row r="166" spans="2:65" s="1" customFormat="1" ht="24.25" customHeight="1">
      <c r="B166" s="139"/>
      <c r="C166" s="140" t="s">
        <v>257</v>
      </c>
      <c r="D166" s="140" t="s">
        <v>187</v>
      </c>
      <c r="E166" s="141" t="s">
        <v>258</v>
      </c>
      <c r="F166" s="142" t="s">
        <v>259</v>
      </c>
      <c r="G166" s="143" t="s">
        <v>255</v>
      </c>
      <c r="H166" s="144">
        <v>6</v>
      </c>
      <c r="I166" s="145"/>
      <c r="J166" s="146">
        <f t="shared" si="10"/>
        <v>0</v>
      </c>
      <c r="K166" s="147"/>
      <c r="L166" s="28"/>
      <c r="M166" s="148" t="s">
        <v>1</v>
      </c>
      <c r="N166" s="149" t="s">
        <v>36</v>
      </c>
      <c r="P166" s="150">
        <f t="shared" si="11"/>
        <v>0</v>
      </c>
      <c r="Q166" s="150">
        <v>2.30631E-2</v>
      </c>
      <c r="R166" s="150">
        <f t="shared" si="12"/>
        <v>0.13837859999999999</v>
      </c>
      <c r="S166" s="150">
        <v>0</v>
      </c>
      <c r="T166" s="151">
        <f t="shared" si="13"/>
        <v>0</v>
      </c>
      <c r="AR166" s="152" t="s">
        <v>191</v>
      </c>
      <c r="AT166" s="152" t="s">
        <v>187</v>
      </c>
      <c r="AU166" s="152" t="s">
        <v>83</v>
      </c>
      <c r="AY166" s="13" t="s">
        <v>185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3" t="s">
        <v>83</v>
      </c>
      <c r="BK166" s="153">
        <f t="shared" si="19"/>
        <v>0</v>
      </c>
      <c r="BL166" s="13" t="s">
        <v>191</v>
      </c>
      <c r="BM166" s="152" t="s">
        <v>260</v>
      </c>
    </row>
    <row r="167" spans="2:65" s="1" customFormat="1" ht="24.25" customHeight="1">
      <c r="B167" s="139"/>
      <c r="C167" s="140" t="s">
        <v>261</v>
      </c>
      <c r="D167" s="140" t="s">
        <v>187</v>
      </c>
      <c r="E167" s="141" t="s">
        <v>262</v>
      </c>
      <c r="F167" s="142" t="s">
        <v>263</v>
      </c>
      <c r="G167" s="143" t="s">
        <v>255</v>
      </c>
      <c r="H167" s="144">
        <v>5</v>
      </c>
      <c r="I167" s="145"/>
      <c r="J167" s="146">
        <f t="shared" si="10"/>
        <v>0</v>
      </c>
      <c r="K167" s="147"/>
      <c r="L167" s="28"/>
      <c r="M167" s="148" t="s">
        <v>1</v>
      </c>
      <c r="N167" s="149" t="s">
        <v>36</v>
      </c>
      <c r="P167" s="150">
        <f t="shared" si="11"/>
        <v>0</v>
      </c>
      <c r="Q167" s="150">
        <v>2.9224799999999999E-2</v>
      </c>
      <c r="R167" s="150">
        <f t="shared" si="12"/>
        <v>0.146124</v>
      </c>
      <c r="S167" s="150">
        <v>0</v>
      </c>
      <c r="T167" s="151">
        <f t="shared" si="13"/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3" t="s">
        <v>83</v>
      </c>
      <c r="BK167" s="153">
        <f t="shared" si="19"/>
        <v>0</v>
      </c>
      <c r="BL167" s="13" t="s">
        <v>191</v>
      </c>
      <c r="BM167" s="152" t="s">
        <v>264</v>
      </c>
    </row>
    <row r="168" spans="2:65" s="1" customFormat="1" ht="24.25" customHeight="1">
      <c r="B168" s="139"/>
      <c r="C168" s="140" t="s">
        <v>265</v>
      </c>
      <c r="D168" s="140" t="s">
        <v>187</v>
      </c>
      <c r="E168" s="141" t="s">
        <v>266</v>
      </c>
      <c r="F168" s="142" t="s">
        <v>267</v>
      </c>
      <c r="G168" s="143" t="s">
        <v>255</v>
      </c>
      <c r="H168" s="144">
        <v>12</v>
      </c>
      <c r="I168" s="145"/>
      <c r="J168" s="146">
        <f t="shared" si="10"/>
        <v>0</v>
      </c>
      <c r="K168" s="147"/>
      <c r="L168" s="28"/>
      <c r="M168" s="148" t="s">
        <v>1</v>
      </c>
      <c r="N168" s="149" t="s">
        <v>36</v>
      </c>
      <c r="P168" s="150">
        <f t="shared" si="11"/>
        <v>0</v>
      </c>
      <c r="Q168" s="150">
        <v>5.5480000000000002E-2</v>
      </c>
      <c r="R168" s="150">
        <f t="shared" si="12"/>
        <v>0.66576000000000002</v>
      </c>
      <c r="S168" s="150">
        <v>0</v>
      </c>
      <c r="T168" s="151">
        <f t="shared" si="13"/>
        <v>0</v>
      </c>
      <c r="AR168" s="152" t="s">
        <v>191</v>
      </c>
      <c r="AT168" s="152" t="s">
        <v>187</v>
      </c>
      <c r="AU168" s="152" t="s">
        <v>83</v>
      </c>
      <c r="AY168" s="13" t="s">
        <v>185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3" t="s">
        <v>83</v>
      </c>
      <c r="BK168" s="153">
        <f t="shared" si="19"/>
        <v>0</v>
      </c>
      <c r="BL168" s="13" t="s">
        <v>191</v>
      </c>
      <c r="BM168" s="152" t="s">
        <v>268</v>
      </c>
    </row>
    <row r="169" spans="2:65" s="1" customFormat="1" ht="24.25" customHeight="1">
      <c r="B169" s="139"/>
      <c r="C169" s="140" t="s">
        <v>269</v>
      </c>
      <c r="D169" s="140" t="s">
        <v>187</v>
      </c>
      <c r="E169" s="141" t="s">
        <v>270</v>
      </c>
      <c r="F169" s="142" t="s">
        <v>271</v>
      </c>
      <c r="G169" s="143" t="s">
        <v>255</v>
      </c>
      <c r="H169" s="144">
        <v>4</v>
      </c>
      <c r="I169" s="145"/>
      <c r="J169" s="146">
        <f t="shared" si="10"/>
        <v>0</v>
      </c>
      <c r="K169" s="147"/>
      <c r="L169" s="28"/>
      <c r="M169" s="148" t="s">
        <v>1</v>
      </c>
      <c r="N169" s="149" t="s">
        <v>36</v>
      </c>
      <c r="P169" s="150">
        <f t="shared" si="11"/>
        <v>0</v>
      </c>
      <c r="Q169" s="150">
        <v>9.2600000000000002E-2</v>
      </c>
      <c r="R169" s="150">
        <f t="shared" si="12"/>
        <v>0.37040000000000001</v>
      </c>
      <c r="S169" s="150">
        <v>0</v>
      </c>
      <c r="T169" s="151">
        <f t="shared" si="13"/>
        <v>0</v>
      </c>
      <c r="AR169" s="152" t="s">
        <v>191</v>
      </c>
      <c r="AT169" s="152" t="s">
        <v>187</v>
      </c>
      <c r="AU169" s="152" t="s">
        <v>83</v>
      </c>
      <c r="AY169" s="13" t="s">
        <v>185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3" t="s">
        <v>83</v>
      </c>
      <c r="BK169" s="153">
        <f t="shared" si="19"/>
        <v>0</v>
      </c>
      <c r="BL169" s="13" t="s">
        <v>191</v>
      </c>
      <c r="BM169" s="152" t="s">
        <v>272</v>
      </c>
    </row>
    <row r="170" spans="2:65" s="1" customFormat="1" ht="33" customHeight="1">
      <c r="B170" s="139"/>
      <c r="C170" s="140" t="s">
        <v>273</v>
      </c>
      <c r="D170" s="140" t="s">
        <v>187</v>
      </c>
      <c r="E170" s="141" t="s">
        <v>274</v>
      </c>
      <c r="F170" s="142" t="s">
        <v>275</v>
      </c>
      <c r="G170" s="143" t="s">
        <v>190</v>
      </c>
      <c r="H170" s="144">
        <v>1.7849999999999999</v>
      </c>
      <c r="I170" s="145"/>
      <c r="J170" s="146">
        <f t="shared" si="10"/>
        <v>0</v>
      </c>
      <c r="K170" s="147"/>
      <c r="L170" s="28"/>
      <c r="M170" s="148" t="s">
        <v>1</v>
      </c>
      <c r="N170" s="149" t="s">
        <v>36</v>
      </c>
      <c r="P170" s="150">
        <f t="shared" si="11"/>
        <v>0</v>
      </c>
      <c r="Q170" s="150">
        <v>8.2799999999999999E-2</v>
      </c>
      <c r="R170" s="150">
        <f t="shared" si="12"/>
        <v>0.14779799999999998</v>
      </c>
      <c r="S170" s="150">
        <v>0</v>
      </c>
      <c r="T170" s="151">
        <f t="shared" si="13"/>
        <v>0</v>
      </c>
      <c r="AR170" s="152" t="s">
        <v>191</v>
      </c>
      <c r="AT170" s="152" t="s">
        <v>187</v>
      </c>
      <c r="AU170" s="152" t="s">
        <v>83</v>
      </c>
      <c r="AY170" s="13" t="s">
        <v>185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3" t="s">
        <v>83</v>
      </c>
      <c r="BK170" s="153">
        <f t="shared" si="19"/>
        <v>0</v>
      </c>
      <c r="BL170" s="13" t="s">
        <v>191</v>
      </c>
      <c r="BM170" s="152" t="s">
        <v>276</v>
      </c>
    </row>
    <row r="171" spans="2:65" s="1" customFormat="1" ht="38" customHeight="1">
      <c r="B171" s="139"/>
      <c r="C171" s="140" t="s">
        <v>277</v>
      </c>
      <c r="D171" s="140" t="s">
        <v>187</v>
      </c>
      <c r="E171" s="141" t="s">
        <v>278</v>
      </c>
      <c r="F171" s="142" t="s">
        <v>279</v>
      </c>
      <c r="G171" s="143" t="s">
        <v>190</v>
      </c>
      <c r="H171" s="144">
        <v>144.934</v>
      </c>
      <c r="I171" s="145"/>
      <c r="J171" s="146">
        <f t="shared" si="10"/>
        <v>0</v>
      </c>
      <c r="K171" s="147"/>
      <c r="L171" s="28"/>
      <c r="M171" s="148" t="s">
        <v>1</v>
      </c>
      <c r="N171" s="149" t="s">
        <v>36</v>
      </c>
      <c r="P171" s="150">
        <f t="shared" si="11"/>
        <v>0</v>
      </c>
      <c r="Q171" s="150">
        <v>0.11175</v>
      </c>
      <c r="R171" s="150">
        <f t="shared" si="12"/>
        <v>16.196374500000001</v>
      </c>
      <c r="S171" s="150">
        <v>0</v>
      </c>
      <c r="T171" s="151">
        <f t="shared" si="13"/>
        <v>0</v>
      </c>
      <c r="AR171" s="152" t="s">
        <v>191</v>
      </c>
      <c r="AT171" s="152" t="s">
        <v>187</v>
      </c>
      <c r="AU171" s="152" t="s">
        <v>83</v>
      </c>
      <c r="AY171" s="13" t="s">
        <v>185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3" t="s">
        <v>83</v>
      </c>
      <c r="BK171" s="153">
        <f t="shared" si="19"/>
        <v>0</v>
      </c>
      <c r="BL171" s="13" t="s">
        <v>191</v>
      </c>
      <c r="BM171" s="152" t="s">
        <v>280</v>
      </c>
    </row>
    <row r="172" spans="2:65" s="1" customFormat="1" ht="24.25" customHeight="1">
      <c r="B172" s="139"/>
      <c r="C172" s="140" t="s">
        <v>7</v>
      </c>
      <c r="D172" s="140" t="s">
        <v>187</v>
      </c>
      <c r="E172" s="141" t="s">
        <v>281</v>
      </c>
      <c r="F172" s="142" t="s">
        <v>282</v>
      </c>
      <c r="G172" s="143" t="s">
        <v>241</v>
      </c>
      <c r="H172" s="144">
        <v>72</v>
      </c>
      <c r="I172" s="145"/>
      <c r="J172" s="146">
        <f t="shared" si="10"/>
        <v>0</v>
      </c>
      <c r="K172" s="147"/>
      <c r="L172" s="28"/>
      <c r="M172" s="148" t="s">
        <v>1</v>
      </c>
      <c r="N172" s="149" t="s">
        <v>36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191</v>
      </c>
      <c r="AT172" s="152" t="s">
        <v>187</v>
      </c>
      <c r="AU172" s="152" t="s">
        <v>83</v>
      </c>
      <c r="AY172" s="13" t="s">
        <v>185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3" t="s">
        <v>83</v>
      </c>
      <c r="BK172" s="153">
        <f t="shared" si="19"/>
        <v>0</v>
      </c>
      <c r="BL172" s="13" t="s">
        <v>191</v>
      </c>
      <c r="BM172" s="152" t="s">
        <v>283</v>
      </c>
    </row>
    <row r="173" spans="2:65" s="11" customFormat="1" ht="23" customHeight="1">
      <c r="B173" s="127"/>
      <c r="D173" s="128" t="s">
        <v>69</v>
      </c>
      <c r="E173" s="137" t="s">
        <v>203</v>
      </c>
      <c r="F173" s="137" t="s">
        <v>284</v>
      </c>
      <c r="I173" s="130"/>
      <c r="J173" s="138">
        <f>BK173</f>
        <v>0</v>
      </c>
      <c r="L173" s="127"/>
      <c r="M173" s="132"/>
      <c r="P173" s="133">
        <f>P174</f>
        <v>0</v>
      </c>
      <c r="R173" s="133">
        <f>R174</f>
        <v>0</v>
      </c>
      <c r="T173" s="134">
        <f>T174</f>
        <v>0</v>
      </c>
      <c r="AR173" s="128" t="s">
        <v>77</v>
      </c>
      <c r="AT173" s="135" t="s">
        <v>69</v>
      </c>
      <c r="AU173" s="135" t="s">
        <v>77</v>
      </c>
      <c r="AY173" s="128" t="s">
        <v>185</v>
      </c>
      <c r="BK173" s="136">
        <f>BK174</f>
        <v>0</v>
      </c>
    </row>
    <row r="174" spans="2:65" s="1" customFormat="1" ht="24.25" customHeight="1">
      <c r="B174" s="139"/>
      <c r="C174" s="140" t="s">
        <v>285</v>
      </c>
      <c r="D174" s="140" t="s">
        <v>187</v>
      </c>
      <c r="E174" s="141" t="s">
        <v>286</v>
      </c>
      <c r="F174" s="142" t="s">
        <v>287</v>
      </c>
      <c r="G174" s="143" t="s">
        <v>190</v>
      </c>
      <c r="H174" s="144">
        <v>10</v>
      </c>
      <c r="I174" s="145"/>
      <c r="J174" s="146">
        <f>ROUND(I174*H174,2)</f>
        <v>0</v>
      </c>
      <c r="K174" s="147"/>
      <c r="L174" s="28"/>
      <c r="M174" s="148" t="s">
        <v>1</v>
      </c>
      <c r="N174" s="149" t="s">
        <v>36</v>
      </c>
      <c r="P174" s="150">
        <f>O174*H174</f>
        <v>0</v>
      </c>
      <c r="Q174" s="150">
        <v>0</v>
      </c>
      <c r="R174" s="150">
        <f>Q174*H174</f>
        <v>0</v>
      </c>
      <c r="S174" s="150">
        <v>0</v>
      </c>
      <c r="T174" s="151">
        <f>S174*H174</f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>IF(N174="základná",J174,0)</f>
        <v>0</v>
      </c>
      <c r="BF174" s="153">
        <f>IF(N174="znížená",J174,0)</f>
        <v>0</v>
      </c>
      <c r="BG174" s="153">
        <f>IF(N174="zákl. prenesená",J174,0)</f>
        <v>0</v>
      </c>
      <c r="BH174" s="153">
        <f>IF(N174="zníž. prenesená",J174,0)</f>
        <v>0</v>
      </c>
      <c r="BI174" s="153">
        <f>IF(N174="nulová",J174,0)</f>
        <v>0</v>
      </c>
      <c r="BJ174" s="13" t="s">
        <v>83</v>
      </c>
      <c r="BK174" s="153">
        <f>ROUND(I174*H174,2)</f>
        <v>0</v>
      </c>
      <c r="BL174" s="13" t="s">
        <v>191</v>
      </c>
      <c r="BM174" s="152" t="s">
        <v>288</v>
      </c>
    </row>
    <row r="175" spans="2:65" s="11" customFormat="1" ht="23" customHeight="1">
      <c r="B175" s="127"/>
      <c r="D175" s="128" t="s">
        <v>69</v>
      </c>
      <c r="E175" s="137" t="s">
        <v>207</v>
      </c>
      <c r="F175" s="137" t="s">
        <v>289</v>
      </c>
      <c r="I175" s="130"/>
      <c r="J175" s="138">
        <f>BK175</f>
        <v>0</v>
      </c>
      <c r="L175" s="127"/>
      <c r="M175" s="132"/>
      <c r="P175" s="133">
        <f>SUM(P176:P197)</f>
        <v>0</v>
      </c>
      <c r="R175" s="133">
        <f>SUM(R176:R197)</f>
        <v>23.59952605833</v>
      </c>
      <c r="T175" s="134">
        <f>SUM(T176:T197)</f>
        <v>0</v>
      </c>
      <c r="AR175" s="128" t="s">
        <v>77</v>
      </c>
      <c r="AT175" s="135" t="s">
        <v>69</v>
      </c>
      <c r="AU175" s="135" t="s">
        <v>77</v>
      </c>
      <c r="AY175" s="128" t="s">
        <v>185</v>
      </c>
      <c r="BK175" s="136">
        <f>SUM(BK176:BK197)</f>
        <v>0</v>
      </c>
    </row>
    <row r="176" spans="2:65" s="1" customFormat="1" ht="16.5" customHeight="1">
      <c r="B176" s="139"/>
      <c r="C176" s="140" t="s">
        <v>290</v>
      </c>
      <c r="D176" s="140" t="s">
        <v>187</v>
      </c>
      <c r="E176" s="141" t="s">
        <v>291</v>
      </c>
      <c r="F176" s="142" t="s">
        <v>292</v>
      </c>
      <c r="G176" s="143" t="s">
        <v>190</v>
      </c>
      <c r="H176" s="144">
        <v>87.722999999999999</v>
      </c>
      <c r="I176" s="145"/>
      <c r="J176" s="146">
        <f t="shared" ref="J176:J197" si="20">ROUND(I176*H176,2)</f>
        <v>0</v>
      </c>
      <c r="K176" s="147"/>
      <c r="L176" s="28"/>
      <c r="M176" s="148" t="s">
        <v>1</v>
      </c>
      <c r="N176" s="149" t="s">
        <v>36</v>
      </c>
      <c r="P176" s="150">
        <f t="shared" ref="P176:P197" si="21">O176*H176</f>
        <v>0</v>
      </c>
      <c r="Q176" s="150">
        <v>2.0000000000000001E-4</v>
      </c>
      <c r="R176" s="150">
        <f t="shared" ref="R176:R197" si="22">Q176*H176</f>
        <v>1.75446E-2</v>
      </c>
      <c r="S176" s="150">
        <v>0</v>
      </c>
      <c r="T176" s="151">
        <f t="shared" ref="T176:T197" si="23">S176*H176</f>
        <v>0</v>
      </c>
      <c r="AR176" s="152" t="s">
        <v>191</v>
      </c>
      <c r="AT176" s="152" t="s">
        <v>187</v>
      </c>
      <c r="AU176" s="152" t="s">
        <v>83</v>
      </c>
      <c r="AY176" s="13" t="s">
        <v>185</v>
      </c>
      <c r="BE176" s="153">
        <f t="shared" ref="BE176:BE197" si="24">IF(N176="základná",J176,0)</f>
        <v>0</v>
      </c>
      <c r="BF176" s="153">
        <f t="shared" ref="BF176:BF197" si="25">IF(N176="znížená",J176,0)</f>
        <v>0</v>
      </c>
      <c r="BG176" s="153">
        <f t="shared" ref="BG176:BG197" si="26">IF(N176="zákl. prenesená",J176,0)</f>
        <v>0</v>
      </c>
      <c r="BH176" s="153">
        <f t="shared" ref="BH176:BH197" si="27">IF(N176="zníž. prenesená",J176,0)</f>
        <v>0</v>
      </c>
      <c r="BI176" s="153">
        <f t="shared" ref="BI176:BI197" si="28">IF(N176="nulová",J176,0)</f>
        <v>0</v>
      </c>
      <c r="BJ176" s="13" t="s">
        <v>83</v>
      </c>
      <c r="BK176" s="153">
        <f t="shared" ref="BK176:BK197" si="29">ROUND(I176*H176,2)</f>
        <v>0</v>
      </c>
      <c r="BL176" s="13" t="s">
        <v>191</v>
      </c>
      <c r="BM176" s="152" t="s">
        <v>293</v>
      </c>
    </row>
    <row r="177" spans="2:65" s="1" customFormat="1" ht="33" customHeight="1">
      <c r="B177" s="139"/>
      <c r="C177" s="140" t="s">
        <v>294</v>
      </c>
      <c r="D177" s="140" t="s">
        <v>187</v>
      </c>
      <c r="E177" s="141" t="s">
        <v>295</v>
      </c>
      <c r="F177" s="142" t="s">
        <v>296</v>
      </c>
      <c r="G177" s="143" t="s">
        <v>190</v>
      </c>
      <c r="H177" s="144">
        <v>435.82</v>
      </c>
      <c r="I177" s="145"/>
      <c r="J177" s="146">
        <f t="shared" si="20"/>
        <v>0</v>
      </c>
      <c r="K177" s="147"/>
      <c r="L177" s="28"/>
      <c r="M177" s="148" t="s">
        <v>1</v>
      </c>
      <c r="N177" s="149" t="s">
        <v>36</v>
      </c>
      <c r="P177" s="150">
        <f t="shared" si="21"/>
        <v>0</v>
      </c>
      <c r="Q177" s="150">
        <v>1.0976E-2</v>
      </c>
      <c r="R177" s="150">
        <f t="shared" si="22"/>
        <v>4.7835603199999994</v>
      </c>
      <c r="S177" s="150">
        <v>0</v>
      </c>
      <c r="T177" s="151">
        <f t="shared" si="23"/>
        <v>0</v>
      </c>
      <c r="AR177" s="152" t="s">
        <v>191</v>
      </c>
      <c r="AT177" s="152" t="s">
        <v>187</v>
      </c>
      <c r="AU177" s="152" t="s">
        <v>83</v>
      </c>
      <c r="AY177" s="13" t="s">
        <v>185</v>
      </c>
      <c r="BE177" s="153">
        <f t="shared" si="24"/>
        <v>0</v>
      </c>
      <c r="BF177" s="153">
        <f t="shared" si="25"/>
        <v>0</v>
      </c>
      <c r="BG177" s="153">
        <f t="shared" si="26"/>
        <v>0</v>
      </c>
      <c r="BH177" s="153">
        <f t="shared" si="27"/>
        <v>0</v>
      </c>
      <c r="BI177" s="153">
        <f t="shared" si="28"/>
        <v>0</v>
      </c>
      <c r="BJ177" s="13" t="s">
        <v>83</v>
      </c>
      <c r="BK177" s="153">
        <f t="shared" si="29"/>
        <v>0</v>
      </c>
      <c r="BL177" s="13" t="s">
        <v>191</v>
      </c>
      <c r="BM177" s="152" t="s">
        <v>297</v>
      </c>
    </row>
    <row r="178" spans="2:65" s="1" customFormat="1" ht="24.25" customHeight="1">
      <c r="B178" s="139"/>
      <c r="C178" s="140" t="s">
        <v>298</v>
      </c>
      <c r="D178" s="140" t="s">
        <v>187</v>
      </c>
      <c r="E178" s="141" t="s">
        <v>299</v>
      </c>
      <c r="F178" s="142" t="s">
        <v>300</v>
      </c>
      <c r="G178" s="143" t="s">
        <v>190</v>
      </c>
      <c r="H178" s="144">
        <v>435.82</v>
      </c>
      <c r="I178" s="145"/>
      <c r="J178" s="146">
        <f t="shared" si="20"/>
        <v>0</v>
      </c>
      <c r="K178" s="147"/>
      <c r="L178" s="28"/>
      <c r="M178" s="148" t="s">
        <v>1</v>
      </c>
      <c r="N178" s="149" t="s">
        <v>36</v>
      </c>
      <c r="P178" s="150">
        <f t="shared" si="21"/>
        <v>0</v>
      </c>
      <c r="Q178" s="150">
        <v>0</v>
      </c>
      <c r="R178" s="150">
        <f t="shared" si="22"/>
        <v>0</v>
      </c>
      <c r="S178" s="150">
        <v>0</v>
      </c>
      <c r="T178" s="151">
        <f t="shared" si="23"/>
        <v>0</v>
      </c>
      <c r="AR178" s="152" t="s">
        <v>191</v>
      </c>
      <c r="AT178" s="152" t="s">
        <v>187</v>
      </c>
      <c r="AU178" s="152" t="s">
        <v>83</v>
      </c>
      <c r="AY178" s="13" t="s">
        <v>185</v>
      </c>
      <c r="BE178" s="153">
        <f t="shared" si="24"/>
        <v>0</v>
      </c>
      <c r="BF178" s="153">
        <f t="shared" si="25"/>
        <v>0</v>
      </c>
      <c r="BG178" s="153">
        <f t="shared" si="26"/>
        <v>0</v>
      </c>
      <c r="BH178" s="153">
        <f t="shared" si="27"/>
        <v>0</v>
      </c>
      <c r="BI178" s="153">
        <f t="shared" si="28"/>
        <v>0</v>
      </c>
      <c r="BJ178" s="13" t="s">
        <v>83</v>
      </c>
      <c r="BK178" s="153">
        <f t="shared" si="29"/>
        <v>0</v>
      </c>
      <c r="BL178" s="13" t="s">
        <v>191</v>
      </c>
      <c r="BM178" s="152" t="s">
        <v>301</v>
      </c>
    </row>
    <row r="179" spans="2:65" s="1" customFormat="1" ht="24.25" customHeight="1">
      <c r="B179" s="139"/>
      <c r="C179" s="140" t="s">
        <v>302</v>
      </c>
      <c r="D179" s="140" t="s">
        <v>187</v>
      </c>
      <c r="E179" s="141" t="s">
        <v>303</v>
      </c>
      <c r="F179" s="142" t="s">
        <v>304</v>
      </c>
      <c r="G179" s="143" t="s">
        <v>241</v>
      </c>
      <c r="H179" s="144">
        <v>160.12</v>
      </c>
      <c r="I179" s="145"/>
      <c r="J179" s="146">
        <f t="shared" si="20"/>
        <v>0</v>
      </c>
      <c r="K179" s="147"/>
      <c r="L179" s="28"/>
      <c r="M179" s="148" t="s">
        <v>1</v>
      </c>
      <c r="N179" s="149" t="s">
        <v>36</v>
      </c>
      <c r="P179" s="150">
        <f t="shared" si="21"/>
        <v>0</v>
      </c>
      <c r="Q179" s="150">
        <v>2.8E-3</v>
      </c>
      <c r="R179" s="150">
        <f t="shared" si="22"/>
        <v>0.44833600000000001</v>
      </c>
      <c r="S179" s="150">
        <v>0</v>
      </c>
      <c r="T179" s="151">
        <f t="shared" si="23"/>
        <v>0</v>
      </c>
      <c r="AR179" s="152" t="s">
        <v>191</v>
      </c>
      <c r="AT179" s="152" t="s">
        <v>187</v>
      </c>
      <c r="AU179" s="152" t="s">
        <v>83</v>
      </c>
      <c r="AY179" s="13" t="s">
        <v>185</v>
      </c>
      <c r="BE179" s="153">
        <f t="shared" si="24"/>
        <v>0</v>
      </c>
      <c r="BF179" s="153">
        <f t="shared" si="25"/>
        <v>0</v>
      </c>
      <c r="BG179" s="153">
        <f t="shared" si="26"/>
        <v>0</v>
      </c>
      <c r="BH179" s="153">
        <f t="shared" si="27"/>
        <v>0</v>
      </c>
      <c r="BI179" s="153">
        <f t="shared" si="28"/>
        <v>0</v>
      </c>
      <c r="BJ179" s="13" t="s">
        <v>83</v>
      </c>
      <c r="BK179" s="153">
        <f t="shared" si="29"/>
        <v>0</v>
      </c>
      <c r="BL179" s="13" t="s">
        <v>191</v>
      </c>
      <c r="BM179" s="152" t="s">
        <v>305</v>
      </c>
    </row>
    <row r="180" spans="2:65" s="1" customFormat="1" ht="24.25" customHeight="1">
      <c r="B180" s="139"/>
      <c r="C180" s="140" t="s">
        <v>306</v>
      </c>
      <c r="D180" s="140" t="s">
        <v>187</v>
      </c>
      <c r="E180" s="141" t="s">
        <v>307</v>
      </c>
      <c r="F180" s="142" t="s">
        <v>308</v>
      </c>
      <c r="G180" s="143" t="s">
        <v>190</v>
      </c>
      <c r="H180" s="144">
        <v>95.3</v>
      </c>
      <c r="I180" s="145"/>
      <c r="J180" s="146">
        <f t="shared" si="20"/>
        <v>0</v>
      </c>
      <c r="K180" s="147"/>
      <c r="L180" s="28"/>
      <c r="M180" s="148" t="s">
        <v>1</v>
      </c>
      <c r="N180" s="149" t="s">
        <v>36</v>
      </c>
      <c r="P180" s="150">
        <f t="shared" si="21"/>
        <v>0</v>
      </c>
      <c r="Q180" s="150">
        <v>6.4000000000000003E-3</v>
      </c>
      <c r="R180" s="150">
        <f t="shared" si="22"/>
        <v>0.60992000000000002</v>
      </c>
      <c r="S180" s="150">
        <v>0</v>
      </c>
      <c r="T180" s="151">
        <f t="shared" si="23"/>
        <v>0</v>
      </c>
      <c r="AR180" s="152" t="s">
        <v>191</v>
      </c>
      <c r="AT180" s="152" t="s">
        <v>187</v>
      </c>
      <c r="AU180" s="152" t="s">
        <v>83</v>
      </c>
      <c r="AY180" s="13" t="s">
        <v>185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3" t="s">
        <v>83</v>
      </c>
      <c r="BK180" s="153">
        <f t="shared" si="29"/>
        <v>0</v>
      </c>
      <c r="BL180" s="13" t="s">
        <v>191</v>
      </c>
      <c r="BM180" s="152" t="s">
        <v>309</v>
      </c>
    </row>
    <row r="181" spans="2:65" s="1" customFormat="1" ht="24.25" customHeight="1">
      <c r="B181" s="139"/>
      <c r="C181" s="140" t="s">
        <v>310</v>
      </c>
      <c r="D181" s="140" t="s">
        <v>187</v>
      </c>
      <c r="E181" s="141" t="s">
        <v>311</v>
      </c>
      <c r="F181" s="142" t="s">
        <v>312</v>
      </c>
      <c r="G181" s="143" t="s">
        <v>190</v>
      </c>
      <c r="H181" s="144">
        <v>1002.996</v>
      </c>
      <c r="I181" s="145"/>
      <c r="J181" s="146">
        <f t="shared" si="20"/>
        <v>0</v>
      </c>
      <c r="K181" s="147"/>
      <c r="L181" s="28"/>
      <c r="M181" s="148" t="s">
        <v>1</v>
      </c>
      <c r="N181" s="149" t="s">
        <v>36</v>
      </c>
      <c r="P181" s="150">
        <f t="shared" si="21"/>
        <v>0</v>
      </c>
      <c r="Q181" s="150">
        <v>1.0059999999999999E-2</v>
      </c>
      <c r="R181" s="150">
        <f t="shared" si="22"/>
        <v>10.09013976</v>
      </c>
      <c r="S181" s="150">
        <v>0</v>
      </c>
      <c r="T181" s="151">
        <f t="shared" si="23"/>
        <v>0</v>
      </c>
      <c r="AR181" s="152" t="s">
        <v>191</v>
      </c>
      <c r="AT181" s="152" t="s">
        <v>187</v>
      </c>
      <c r="AU181" s="152" t="s">
        <v>83</v>
      </c>
      <c r="AY181" s="13" t="s">
        <v>185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3" t="s">
        <v>83</v>
      </c>
      <c r="BK181" s="153">
        <f t="shared" si="29"/>
        <v>0</v>
      </c>
      <c r="BL181" s="13" t="s">
        <v>191</v>
      </c>
      <c r="BM181" s="152" t="s">
        <v>313</v>
      </c>
    </row>
    <row r="182" spans="2:65" s="1" customFormat="1" ht="24.25" customHeight="1">
      <c r="B182" s="139"/>
      <c r="C182" s="140" t="s">
        <v>314</v>
      </c>
      <c r="D182" s="140" t="s">
        <v>187</v>
      </c>
      <c r="E182" s="141" t="s">
        <v>315</v>
      </c>
      <c r="F182" s="142" t="s">
        <v>316</v>
      </c>
      <c r="G182" s="143" t="s">
        <v>190</v>
      </c>
      <c r="H182" s="144">
        <v>396.3</v>
      </c>
      <c r="I182" s="145"/>
      <c r="J182" s="146">
        <f t="shared" si="20"/>
        <v>0</v>
      </c>
      <c r="K182" s="147"/>
      <c r="L182" s="28"/>
      <c r="M182" s="148" t="s">
        <v>1</v>
      </c>
      <c r="N182" s="149" t="s">
        <v>36</v>
      </c>
      <c r="P182" s="150">
        <f t="shared" si="21"/>
        <v>0</v>
      </c>
      <c r="Q182" s="150">
        <v>4.0000000000000002E-4</v>
      </c>
      <c r="R182" s="150">
        <f t="shared" si="22"/>
        <v>0.15852000000000002</v>
      </c>
      <c r="S182" s="150">
        <v>0</v>
      </c>
      <c r="T182" s="151">
        <f t="shared" si="23"/>
        <v>0</v>
      </c>
      <c r="AR182" s="152" t="s">
        <v>191</v>
      </c>
      <c r="AT182" s="152" t="s">
        <v>187</v>
      </c>
      <c r="AU182" s="152" t="s">
        <v>83</v>
      </c>
      <c r="AY182" s="13" t="s">
        <v>185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3" t="s">
        <v>83</v>
      </c>
      <c r="BK182" s="153">
        <f t="shared" si="29"/>
        <v>0</v>
      </c>
      <c r="BL182" s="13" t="s">
        <v>191</v>
      </c>
      <c r="BM182" s="152" t="s">
        <v>317</v>
      </c>
    </row>
    <row r="183" spans="2:65" s="1" customFormat="1" ht="24.25" customHeight="1">
      <c r="B183" s="139"/>
      <c r="C183" s="140" t="s">
        <v>318</v>
      </c>
      <c r="D183" s="140" t="s">
        <v>187</v>
      </c>
      <c r="E183" s="141" t="s">
        <v>319</v>
      </c>
      <c r="F183" s="142" t="s">
        <v>320</v>
      </c>
      <c r="G183" s="143" t="s">
        <v>190</v>
      </c>
      <c r="H183" s="144">
        <v>301</v>
      </c>
      <c r="I183" s="145"/>
      <c r="J183" s="146">
        <f t="shared" si="20"/>
        <v>0</v>
      </c>
      <c r="K183" s="147"/>
      <c r="L183" s="28"/>
      <c r="M183" s="148" t="s">
        <v>1</v>
      </c>
      <c r="N183" s="149" t="s">
        <v>36</v>
      </c>
      <c r="P183" s="150">
        <f t="shared" si="21"/>
        <v>0</v>
      </c>
      <c r="Q183" s="150">
        <v>4.9350000000000002E-3</v>
      </c>
      <c r="R183" s="150">
        <f t="shared" si="22"/>
        <v>1.4854350000000001</v>
      </c>
      <c r="S183" s="150">
        <v>0</v>
      </c>
      <c r="T183" s="151">
        <f t="shared" si="23"/>
        <v>0</v>
      </c>
      <c r="AR183" s="152" t="s">
        <v>191</v>
      </c>
      <c r="AT183" s="152" t="s">
        <v>187</v>
      </c>
      <c r="AU183" s="152" t="s">
        <v>83</v>
      </c>
      <c r="AY183" s="13" t="s">
        <v>185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3" t="s">
        <v>83</v>
      </c>
      <c r="BK183" s="153">
        <f t="shared" si="29"/>
        <v>0</v>
      </c>
      <c r="BL183" s="13" t="s">
        <v>191</v>
      </c>
      <c r="BM183" s="152" t="s">
        <v>321</v>
      </c>
    </row>
    <row r="184" spans="2:65" s="1" customFormat="1" ht="24.25" customHeight="1">
      <c r="B184" s="139"/>
      <c r="C184" s="140" t="s">
        <v>322</v>
      </c>
      <c r="D184" s="140" t="s">
        <v>187</v>
      </c>
      <c r="E184" s="141" t="s">
        <v>323</v>
      </c>
      <c r="F184" s="142" t="s">
        <v>324</v>
      </c>
      <c r="G184" s="143" t="s">
        <v>190</v>
      </c>
      <c r="H184" s="144">
        <v>1208.028</v>
      </c>
      <c r="I184" s="145"/>
      <c r="J184" s="146">
        <f t="shared" si="20"/>
        <v>0</v>
      </c>
      <c r="K184" s="147"/>
      <c r="L184" s="28"/>
      <c r="M184" s="148" t="s">
        <v>1</v>
      </c>
      <c r="N184" s="149" t="s">
        <v>36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191</v>
      </c>
      <c r="AT184" s="152" t="s">
        <v>187</v>
      </c>
      <c r="AU184" s="152" t="s">
        <v>83</v>
      </c>
      <c r="AY184" s="13" t="s">
        <v>185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3" t="s">
        <v>83</v>
      </c>
      <c r="BK184" s="153">
        <f t="shared" si="29"/>
        <v>0</v>
      </c>
      <c r="BL184" s="13" t="s">
        <v>191</v>
      </c>
      <c r="BM184" s="152" t="s">
        <v>325</v>
      </c>
    </row>
    <row r="185" spans="2:65" s="1" customFormat="1" ht="24.25" customHeight="1">
      <c r="B185" s="139"/>
      <c r="C185" s="140" t="s">
        <v>326</v>
      </c>
      <c r="D185" s="140" t="s">
        <v>187</v>
      </c>
      <c r="E185" s="141" t="s">
        <v>327</v>
      </c>
      <c r="F185" s="142" t="s">
        <v>328</v>
      </c>
      <c r="G185" s="143" t="s">
        <v>190</v>
      </c>
      <c r="H185" s="144">
        <v>301</v>
      </c>
      <c r="I185" s="145"/>
      <c r="J185" s="146">
        <f t="shared" si="20"/>
        <v>0</v>
      </c>
      <c r="K185" s="147"/>
      <c r="L185" s="28"/>
      <c r="M185" s="148" t="s">
        <v>1</v>
      </c>
      <c r="N185" s="149" t="s">
        <v>36</v>
      </c>
      <c r="P185" s="150">
        <f t="shared" si="21"/>
        <v>0</v>
      </c>
      <c r="Q185" s="150">
        <v>1.9689999999999999E-2</v>
      </c>
      <c r="R185" s="150">
        <f t="shared" si="22"/>
        <v>5.9266899999999998</v>
      </c>
      <c r="S185" s="150">
        <v>0</v>
      </c>
      <c r="T185" s="151">
        <f t="shared" si="23"/>
        <v>0</v>
      </c>
      <c r="AR185" s="152" t="s">
        <v>191</v>
      </c>
      <c r="AT185" s="152" t="s">
        <v>187</v>
      </c>
      <c r="AU185" s="152" t="s">
        <v>83</v>
      </c>
      <c r="AY185" s="13" t="s">
        <v>185</v>
      </c>
      <c r="BE185" s="153">
        <f t="shared" si="24"/>
        <v>0</v>
      </c>
      <c r="BF185" s="153">
        <f t="shared" si="25"/>
        <v>0</v>
      </c>
      <c r="BG185" s="153">
        <f t="shared" si="26"/>
        <v>0</v>
      </c>
      <c r="BH185" s="153">
        <f t="shared" si="27"/>
        <v>0</v>
      </c>
      <c r="BI185" s="153">
        <f t="shared" si="28"/>
        <v>0</v>
      </c>
      <c r="BJ185" s="13" t="s">
        <v>83</v>
      </c>
      <c r="BK185" s="153">
        <f t="shared" si="29"/>
        <v>0</v>
      </c>
      <c r="BL185" s="13" t="s">
        <v>191</v>
      </c>
      <c r="BM185" s="152" t="s">
        <v>329</v>
      </c>
    </row>
    <row r="186" spans="2:65" s="1" customFormat="1" ht="24.25" customHeight="1">
      <c r="B186" s="139"/>
      <c r="C186" s="140" t="s">
        <v>330</v>
      </c>
      <c r="D186" s="140" t="s">
        <v>187</v>
      </c>
      <c r="E186" s="141" t="s">
        <v>331</v>
      </c>
      <c r="F186" s="142" t="s">
        <v>332</v>
      </c>
      <c r="G186" s="143" t="s">
        <v>190</v>
      </c>
      <c r="H186" s="144">
        <v>87.722999999999999</v>
      </c>
      <c r="I186" s="145"/>
      <c r="J186" s="146">
        <f t="shared" si="20"/>
        <v>0</v>
      </c>
      <c r="K186" s="147"/>
      <c r="L186" s="28"/>
      <c r="M186" s="148" t="s">
        <v>1</v>
      </c>
      <c r="N186" s="149" t="s">
        <v>36</v>
      </c>
      <c r="P186" s="150">
        <f t="shared" si="21"/>
        <v>0</v>
      </c>
      <c r="Q186" s="150">
        <v>2.0571000000000001E-4</v>
      </c>
      <c r="R186" s="150">
        <f t="shared" si="22"/>
        <v>1.804549833E-2</v>
      </c>
      <c r="S186" s="150">
        <v>0</v>
      </c>
      <c r="T186" s="151">
        <f t="shared" si="23"/>
        <v>0</v>
      </c>
      <c r="AR186" s="152" t="s">
        <v>191</v>
      </c>
      <c r="AT186" s="152" t="s">
        <v>187</v>
      </c>
      <c r="AU186" s="152" t="s">
        <v>83</v>
      </c>
      <c r="AY186" s="13" t="s">
        <v>185</v>
      </c>
      <c r="BE186" s="153">
        <f t="shared" si="24"/>
        <v>0</v>
      </c>
      <c r="BF186" s="153">
        <f t="shared" si="25"/>
        <v>0</v>
      </c>
      <c r="BG186" s="153">
        <f t="shared" si="26"/>
        <v>0</v>
      </c>
      <c r="BH186" s="153">
        <f t="shared" si="27"/>
        <v>0</v>
      </c>
      <c r="BI186" s="153">
        <f t="shared" si="28"/>
        <v>0</v>
      </c>
      <c r="BJ186" s="13" t="s">
        <v>83</v>
      </c>
      <c r="BK186" s="153">
        <f t="shared" si="29"/>
        <v>0</v>
      </c>
      <c r="BL186" s="13" t="s">
        <v>191</v>
      </c>
      <c r="BM186" s="152" t="s">
        <v>333</v>
      </c>
    </row>
    <row r="187" spans="2:65" s="1" customFormat="1" ht="24.25" customHeight="1">
      <c r="B187" s="139"/>
      <c r="C187" s="140" t="s">
        <v>334</v>
      </c>
      <c r="D187" s="140" t="s">
        <v>187</v>
      </c>
      <c r="E187" s="141" t="s">
        <v>335</v>
      </c>
      <c r="F187" s="142" t="s">
        <v>336</v>
      </c>
      <c r="G187" s="143" t="s">
        <v>190</v>
      </c>
      <c r="H187" s="144">
        <v>74.83</v>
      </c>
      <c r="I187" s="145"/>
      <c r="J187" s="146">
        <f t="shared" si="20"/>
        <v>0</v>
      </c>
      <c r="K187" s="147"/>
      <c r="L187" s="28"/>
      <c r="M187" s="148" t="s">
        <v>1</v>
      </c>
      <c r="N187" s="149" t="s">
        <v>36</v>
      </c>
      <c r="P187" s="150">
        <f t="shared" si="21"/>
        <v>0</v>
      </c>
      <c r="Q187" s="150">
        <v>0</v>
      </c>
      <c r="R187" s="150">
        <f t="shared" si="22"/>
        <v>0</v>
      </c>
      <c r="S187" s="150">
        <v>0</v>
      </c>
      <c r="T187" s="151">
        <f t="shared" si="23"/>
        <v>0</v>
      </c>
      <c r="AR187" s="152" t="s">
        <v>191</v>
      </c>
      <c r="AT187" s="152" t="s">
        <v>187</v>
      </c>
      <c r="AU187" s="152" t="s">
        <v>83</v>
      </c>
      <c r="AY187" s="13" t="s">
        <v>185</v>
      </c>
      <c r="BE187" s="153">
        <f t="shared" si="24"/>
        <v>0</v>
      </c>
      <c r="BF187" s="153">
        <f t="shared" si="25"/>
        <v>0</v>
      </c>
      <c r="BG187" s="153">
        <f t="shared" si="26"/>
        <v>0</v>
      </c>
      <c r="BH187" s="153">
        <f t="shared" si="27"/>
        <v>0</v>
      </c>
      <c r="BI187" s="153">
        <f t="shared" si="28"/>
        <v>0</v>
      </c>
      <c r="BJ187" s="13" t="s">
        <v>83</v>
      </c>
      <c r="BK187" s="153">
        <f t="shared" si="29"/>
        <v>0</v>
      </c>
      <c r="BL187" s="13" t="s">
        <v>191</v>
      </c>
      <c r="BM187" s="152" t="s">
        <v>337</v>
      </c>
    </row>
    <row r="188" spans="2:65" s="1" customFormat="1" ht="24.25" customHeight="1">
      <c r="B188" s="139"/>
      <c r="C188" s="140" t="s">
        <v>338</v>
      </c>
      <c r="D188" s="140" t="s">
        <v>187</v>
      </c>
      <c r="E188" s="141" t="s">
        <v>339</v>
      </c>
      <c r="F188" s="142" t="s">
        <v>340</v>
      </c>
      <c r="G188" s="143" t="s">
        <v>190</v>
      </c>
      <c r="H188" s="144">
        <v>580.17899999999997</v>
      </c>
      <c r="I188" s="145"/>
      <c r="J188" s="146">
        <f t="shared" si="20"/>
        <v>0</v>
      </c>
      <c r="K188" s="147"/>
      <c r="L188" s="28"/>
      <c r="M188" s="148" t="s">
        <v>1</v>
      </c>
      <c r="N188" s="149" t="s">
        <v>36</v>
      </c>
      <c r="P188" s="150">
        <f t="shared" si="21"/>
        <v>0</v>
      </c>
      <c r="Q188" s="150">
        <v>0</v>
      </c>
      <c r="R188" s="150">
        <f t="shared" si="22"/>
        <v>0</v>
      </c>
      <c r="S188" s="150">
        <v>0</v>
      </c>
      <c r="T188" s="151">
        <f t="shared" si="23"/>
        <v>0</v>
      </c>
      <c r="AR188" s="152" t="s">
        <v>191</v>
      </c>
      <c r="AT188" s="152" t="s">
        <v>187</v>
      </c>
      <c r="AU188" s="152" t="s">
        <v>83</v>
      </c>
      <c r="AY188" s="13" t="s">
        <v>185</v>
      </c>
      <c r="BE188" s="153">
        <f t="shared" si="24"/>
        <v>0</v>
      </c>
      <c r="BF188" s="153">
        <f t="shared" si="25"/>
        <v>0</v>
      </c>
      <c r="BG188" s="153">
        <f t="shared" si="26"/>
        <v>0</v>
      </c>
      <c r="BH188" s="153">
        <f t="shared" si="27"/>
        <v>0</v>
      </c>
      <c r="BI188" s="153">
        <f t="shared" si="28"/>
        <v>0</v>
      </c>
      <c r="BJ188" s="13" t="s">
        <v>83</v>
      </c>
      <c r="BK188" s="153">
        <f t="shared" si="29"/>
        <v>0</v>
      </c>
      <c r="BL188" s="13" t="s">
        <v>191</v>
      </c>
      <c r="BM188" s="152" t="s">
        <v>341</v>
      </c>
    </row>
    <row r="189" spans="2:65" s="1" customFormat="1" ht="24.25" customHeight="1">
      <c r="B189" s="139"/>
      <c r="C189" s="140" t="s">
        <v>342</v>
      </c>
      <c r="D189" s="140" t="s">
        <v>187</v>
      </c>
      <c r="E189" s="141" t="s">
        <v>343</v>
      </c>
      <c r="F189" s="142" t="s">
        <v>344</v>
      </c>
      <c r="G189" s="143" t="s">
        <v>190</v>
      </c>
      <c r="H189" s="144">
        <v>511.12400000000002</v>
      </c>
      <c r="I189" s="145"/>
      <c r="J189" s="146">
        <f t="shared" si="20"/>
        <v>0</v>
      </c>
      <c r="K189" s="147"/>
      <c r="L189" s="28"/>
      <c r="M189" s="148" t="s">
        <v>1</v>
      </c>
      <c r="N189" s="149" t="s">
        <v>36</v>
      </c>
      <c r="P189" s="150">
        <f t="shared" si="21"/>
        <v>0</v>
      </c>
      <c r="Q189" s="150">
        <v>1E-4</v>
      </c>
      <c r="R189" s="150">
        <f t="shared" si="22"/>
        <v>5.1112400000000002E-2</v>
      </c>
      <c r="S189" s="150">
        <v>0</v>
      </c>
      <c r="T189" s="151">
        <f t="shared" si="23"/>
        <v>0</v>
      </c>
      <c r="AR189" s="152" t="s">
        <v>191</v>
      </c>
      <c r="AT189" s="152" t="s">
        <v>187</v>
      </c>
      <c r="AU189" s="152" t="s">
        <v>83</v>
      </c>
      <c r="AY189" s="13" t="s">
        <v>185</v>
      </c>
      <c r="BE189" s="153">
        <f t="shared" si="24"/>
        <v>0</v>
      </c>
      <c r="BF189" s="153">
        <f t="shared" si="25"/>
        <v>0</v>
      </c>
      <c r="BG189" s="153">
        <f t="shared" si="26"/>
        <v>0</v>
      </c>
      <c r="BH189" s="153">
        <f t="shared" si="27"/>
        <v>0</v>
      </c>
      <c r="BI189" s="153">
        <f t="shared" si="28"/>
        <v>0</v>
      </c>
      <c r="BJ189" s="13" t="s">
        <v>83</v>
      </c>
      <c r="BK189" s="153">
        <f t="shared" si="29"/>
        <v>0</v>
      </c>
      <c r="BL189" s="13" t="s">
        <v>191</v>
      </c>
      <c r="BM189" s="152" t="s">
        <v>345</v>
      </c>
    </row>
    <row r="190" spans="2:65" s="1" customFormat="1" ht="24.25" customHeight="1">
      <c r="B190" s="139"/>
      <c r="C190" s="140" t="s">
        <v>346</v>
      </c>
      <c r="D190" s="140" t="s">
        <v>187</v>
      </c>
      <c r="E190" s="141" t="s">
        <v>347</v>
      </c>
      <c r="F190" s="142" t="s">
        <v>348</v>
      </c>
      <c r="G190" s="143" t="s">
        <v>190</v>
      </c>
      <c r="H190" s="144">
        <v>511.12400000000002</v>
      </c>
      <c r="I190" s="145"/>
      <c r="J190" s="146">
        <f t="shared" si="20"/>
        <v>0</v>
      </c>
      <c r="K190" s="147"/>
      <c r="L190" s="28"/>
      <c r="M190" s="148" t="s">
        <v>1</v>
      </c>
      <c r="N190" s="149" t="s">
        <v>36</v>
      </c>
      <c r="P190" s="150">
        <f t="shared" si="21"/>
        <v>0</v>
      </c>
      <c r="Q190" s="150">
        <v>0</v>
      </c>
      <c r="R190" s="150">
        <f t="shared" si="22"/>
        <v>0</v>
      </c>
      <c r="S190" s="150">
        <v>0</v>
      </c>
      <c r="T190" s="151">
        <f t="shared" si="23"/>
        <v>0</v>
      </c>
      <c r="AR190" s="152" t="s">
        <v>191</v>
      </c>
      <c r="AT190" s="152" t="s">
        <v>187</v>
      </c>
      <c r="AU190" s="152" t="s">
        <v>83</v>
      </c>
      <c r="AY190" s="13" t="s">
        <v>185</v>
      </c>
      <c r="BE190" s="153">
        <f t="shared" si="24"/>
        <v>0</v>
      </c>
      <c r="BF190" s="153">
        <f t="shared" si="25"/>
        <v>0</v>
      </c>
      <c r="BG190" s="153">
        <f t="shared" si="26"/>
        <v>0</v>
      </c>
      <c r="BH190" s="153">
        <f t="shared" si="27"/>
        <v>0</v>
      </c>
      <c r="BI190" s="153">
        <f t="shared" si="28"/>
        <v>0</v>
      </c>
      <c r="BJ190" s="13" t="s">
        <v>83</v>
      </c>
      <c r="BK190" s="153">
        <f t="shared" si="29"/>
        <v>0</v>
      </c>
      <c r="BL190" s="13" t="s">
        <v>191</v>
      </c>
      <c r="BM190" s="152" t="s">
        <v>349</v>
      </c>
    </row>
    <row r="191" spans="2:65" s="1" customFormat="1" ht="16.5" customHeight="1">
      <c r="B191" s="139"/>
      <c r="C191" s="140" t="s">
        <v>350</v>
      </c>
      <c r="D191" s="140" t="s">
        <v>187</v>
      </c>
      <c r="E191" s="141" t="s">
        <v>351</v>
      </c>
      <c r="F191" s="142" t="s">
        <v>352</v>
      </c>
      <c r="G191" s="143" t="s">
        <v>190</v>
      </c>
      <c r="H191" s="144">
        <v>32.844000000000001</v>
      </c>
      <c r="I191" s="145"/>
      <c r="J191" s="146">
        <f t="shared" si="20"/>
        <v>0</v>
      </c>
      <c r="K191" s="147"/>
      <c r="L191" s="28"/>
      <c r="M191" s="148" t="s">
        <v>1</v>
      </c>
      <c r="N191" s="149" t="s">
        <v>36</v>
      </c>
      <c r="P191" s="150">
        <f t="shared" si="21"/>
        <v>0</v>
      </c>
      <c r="Q191" s="150">
        <v>0</v>
      </c>
      <c r="R191" s="150">
        <f t="shared" si="22"/>
        <v>0</v>
      </c>
      <c r="S191" s="150">
        <v>0</v>
      </c>
      <c r="T191" s="151">
        <f t="shared" si="23"/>
        <v>0</v>
      </c>
      <c r="AR191" s="152" t="s">
        <v>191</v>
      </c>
      <c r="AT191" s="152" t="s">
        <v>187</v>
      </c>
      <c r="AU191" s="152" t="s">
        <v>83</v>
      </c>
      <c r="AY191" s="13" t="s">
        <v>185</v>
      </c>
      <c r="BE191" s="153">
        <f t="shared" si="24"/>
        <v>0</v>
      </c>
      <c r="BF191" s="153">
        <f t="shared" si="25"/>
        <v>0</v>
      </c>
      <c r="BG191" s="153">
        <f t="shared" si="26"/>
        <v>0</v>
      </c>
      <c r="BH191" s="153">
        <f t="shared" si="27"/>
        <v>0</v>
      </c>
      <c r="BI191" s="153">
        <f t="shared" si="28"/>
        <v>0</v>
      </c>
      <c r="BJ191" s="13" t="s">
        <v>83</v>
      </c>
      <c r="BK191" s="153">
        <f t="shared" si="29"/>
        <v>0</v>
      </c>
      <c r="BL191" s="13" t="s">
        <v>191</v>
      </c>
      <c r="BM191" s="152" t="s">
        <v>353</v>
      </c>
    </row>
    <row r="192" spans="2:65" s="1" customFormat="1" ht="21.75" customHeight="1">
      <c r="B192" s="139"/>
      <c r="C192" s="140" t="s">
        <v>354</v>
      </c>
      <c r="D192" s="140" t="s">
        <v>187</v>
      </c>
      <c r="E192" s="141" t="s">
        <v>355</v>
      </c>
      <c r="F192" s="142" t="s">
        <v>356</v>
      </c>
      <c r="G192" s="143" t="s">
        <v>190</v>
      </c>
      <c r="H192" s="144">
        <v>511.12400000000002</v>
      </c>
      <c r="I192" s="145"/>
      <c r="J192" s="146">
        <f t="shared" si="20"/>
        <v>0</v>
      </c>
      <c r="K192" s="147"/>
      <c r="L192" s="28"/>
      <c r="M192" s="148" t="s">
        <v>1</v>
      </c>
      <c r="N192" s="149" t="s">
        <v>36</v>
      </c>
      <c r="P192" s="150">
        <f t="shared" si="21"/>
        <v>0</v>
      </c>
      <c r="Q192" s="150">
        <v>2.0000000000000002E-5</v>
      </c>
      <c r="R192" s="150">
        <f t="shared" si="22"/>
        <v>1.0222480000000001E-2</v>
      </c>
      <c r="S192" s="150">
        <v>0</v>
      </c>
      <c r="T192" s="151">
        <f t="shared" si="23"/>
        <v>0</v>
      </c>
      <c r="AR192" s="152" t="s">
        <v>191</v>
      </c>
      <c r="AT192" s="152" t="s">
        <v>187</v>
      </c>
      <c r="AU192" s="152" t="s">
        <v>83</v>
      </c>
      <c r="AY192" s="13" t="s">
        <v>185</v>
      </c>
      <c r="BE192" s="153">
        <f t="shared" si="24"/>
        <v>0</v>
      </c>
      <c r="BF192" s="153">
        <f t="shared" si="25"/>
        <v>0</v>
      </c>
      <c r="BG192" s="153">
        <f t="shared" si="26"/>
        <v>0</v>
      </c>
      <c r="BH192" s="153">
        <f t="shared" si="27"/>
        <v>0</v>
      </c>
      <c r="BI192" s="153">
        <f t="shared" si="28"/>
        <v>0</v>
      </c>
      <c r="BJ192" s="13" t="s">
        <v>83</v>
      </c>
      <c r="BK192" s="153">
        <f t="shared" si="29"/>
        <v>0</v>
      </c>
      <c r="BL192" s="13" t="s">
        <v>191</v>
      </c>
      <c r="BM192" s="152" t="s">
        <v>357</v>
      </c>
    </row>
    <row r="193" spans="2:65" s="1" customFormat="1" ht="33" customHeight="1">
      <c r="B193" s="139"/>
      <c r="C193" s="140" t="s">
        <v>358</v>
      </c>
      <c r="D193" s="140" t="s">
        <v>187</v>
      </c>
      <c r="E193" s="141" t="s">
        <v>359</v>
      </c>
      <c r="F193" s="142" t="s">
        <v>360</v>
      </c>
      <c r="G193" s="143" t="s">
        <v>190</v>
      </c>
      <c r="H193" s="144">
        <v>289.82299999999998</v>
      </c>
      <c r="I193" s="145"/>
      <c r="J193" s="146">
        <f t="shared" si="20"/>
        <v>0</v>
      </c>
      <c r="K193" s="147"/>
      <c r="L193" s="28"/>
      <c r="M193" s="148" t="s">
        <v>1</v>
      </c>
      <c r="N193" s="149" t="s">
        <v>36</v>
      </c>
      <c r="P193" s="150">
        <f t="shared" si="21"/>
        <v>0</v>
      </c>
      <c r="Q193" s="150">
        <v>0</v>
      </c>
      <c r="R193" s="150">
        <f t="shared" si="22"/>
        <v>0</v>
      </c>
      <c r="S193" s="150">
        <v>0</v>
      </c>
      <c r="T193" s="151">
        <f t="shared" si="23"/>
        <v>0</v>
      </c>
      <c r="AR193" s="152" t="s">
        <v>191</v>
      </c>
      <c r="AT193" s="152" t="s">
        <v>187</v>
      </c>
      <c r="AU193" s="152" t="s">
        <v>83</v>
      </c>
      <c r="AY193" s="13" t="s">
        <v>185</v>
      </c>
      <c r="BE193" s="153">
        <f t="shared" si="24"/>
        <v>0</v>
      </c>
      <c r="BF193" s="153">
        <f t="shared" si="25"/>
        <v>0</v>
      </c>
      <c r="BG193" s="153">
        <f t="shared" si="26"/>
        <v>0</v>
      </c>
      <c r="BH193" s="153">
        <f t="shared" si="27"/>
        <v>0</v>
      </c>
      <c r="BI193" s="153">
        <f t="shared" si="28"/>
        <v>0</v>
      </c>
      <c r="BJ193" s="13" t="s">
        <v>83</v>
      </c>
      <c r="BK193" s="153">
        <f t="shared" si="29"/>
        <v>0</v>
      </c>
      <c r="BL193" s="13" t="s">
        <v>191</v>
      </c>
      <c r="BM193" s="152" t="s">
        <v>361</v>
      </c>
    </row>
    <row r="194" spans="2:65" s="1" customFormat="1" ht="24.25" customHeight="1">
      <c r="B194" s="139"/>
      <c r="C194" s="140" t="s">
        <v>362</v>
      </c>
      <c r="D194" s="140" t="s">
        <v>187</v>
      </c>
      <c r="E194" s="141" t="s">
        <v>363</v>
      </c>
      <c r="F194" s="142" t="s">
        <v>364</v>
      </c>
      <c r="G194" s="143" t="s">
        <v>190</v>
      </c>
      <c r="H194" s="144">
        <v>42.006</v>
      </c>
      <c r="I194" s="145"/>
      <c r="J194" s="146">
        <f t="shared" si="20"/>
        <v>0</v>
      </c>
      <c r="K194" s="147"/>
      <c r="L194" s="28"/>
      <c r="M194" s="148" t="s">
        <v>1</v>
      </c>
      <c r="N194" s="149" t="s">
        <v>36</v>
      </c>
      <c r="P194" s="150">
        <f t="shared" si="21"/>
        <v>0</v>
      </c>
      <c r="Q194" s="150">
        <v>0</v>
      </c>
      <c r="R194" s="150">
        <f t="shared" si="22"/>
        <v>0</v>
      </c>
      <c r="S194" s="150">
        <v>0</v>
      </c>
      <c r="T194" s="151">
        <f t="shared" si="23"/>
        <v>0</v>
      </c>
      <c r="AR194" s="152" t="s">
        <v>191</v>
      </c>
      <c r="AT194" s="152" t="s">
        <v>187</v>
      </c>
      <c r="AU194" s="152" t="s">
        <v>83</v>
      </c>
      <c r="AY194" s="13" t="s">
        <v>185</v>
      </c>
      <c r="BE194" s="153">
        <f t="shared" si="24"/>
        <v>0</v>
      </c>
      <c r="BF194" s="153">
        <f t="shared" si="25"/>
        <v>0</v>
      </c>
      <c r="BG194" s="153">
        <f t="shared" si="26"/>
        <v>0</v>
      </c>
      <c r="BH194" s="153">
        <f t="shared" si="27"/>
        <v>0</v>
      </c>
      <c r="BI194" s="153">
        <f t="shared" si="28"/>
        <v>0</v>
      </c>
      <c r="BJ194" s="13" t="s">
        <v>83</v>
      </c>
      <c r="BK194" s="153">
        <f t="shared" si="29"/>
        <v>0</v>
      </c>
      <c r="BL194" s="13" t="s">
        <v>191</v>
      </c>
      <c r="BM194" s="152" t="s">
        <v>365</v>
      </c>
    </row>
    <row r="195" spans="2:65" s="1" customFormat="1" ht="33" customHeight="1">
      <c r="B195" s="139"/>
      <c r="C195" s="140" t="s">
        <v>366</v>
      </c>
      <c r="D195" s="140" t="s">
        <v>187</v>
      </c>
      <c r="E195" s="141" t="s">
        <v>367</v>
      </c>
      <c r="F195" s="142" t="s">
        <v>368</v>
      </c>
      <c r="G195" s="143" t="s">
        <v>190</v>
      </c>
      <c r="H195" s="144">
        <v>32.844000000000001</v>
      </c>
      <c r="I195" s="145"/>
      <c r="J195" s="146">
        <f t="shared" si="20"/>
        <v>0</v>
      </c>
      <c r="K195" s="147"/>
      <c r="L195" s="28"/>
      <c r="M195" s="148" t="s">
        <v>1</v>
      </c>
      <c r="N195" s="149" t="s">
        <v>36</v>
      </c>
      <c r="P195" s="150">
        <f t="shared" si="21"/>
        <v>0</v>
      </c>
      <c r="Q195" s="150">
        <v>0</v>
      </c>
      <c r="R195" s="150">
        <f t="shared" si="22"/>
        <v>0</v>
      </c>
      <c r="S195" s="150">
        <v>0</v>
      </c>
      <c r="T195" s="151">
        <f t="shared" si="23"/>
        <v>0</v>
      </c>
      <c r="AR195" s="152" t="s">
        <v>191</v>
      </c>
      <c r="AT195" s="152" t="s">
        <v>187</v>
      </c>
      <c r="AU195" s="152" t="s">
        <v>83</v>
      </c>
      <c r="AY195" s="13" t="s">
        <v>185</v>
      </c>
      <c r="BE195" s="153">
        <f t="shared" si="24"/>
        <v>0</v>
      </c>
      <c r="BF195" s="153">
        <f t="shared" si="25"/>
        <v>0</v>
      </c>
      <c r="BG195" s="153">
        <f t="shared" si="26"/>
        <v>0</v>
      </c>
      <c r="BH195" s="153">
        <f t="shared" si="27"/>
        <v>0</v>
      </c>
      <c r="BI195" s="153">
        <f t="shared" si="28"/>
        <v>0</v>
      </c>
      <c r="BJ195" s="13" t="s">
        <v>83</v>
      </c>
      <c r="BK195" s="153">
        <f t="shared" si="29"/>
        <v>0</v>
      </c>
      <c r="BL195" s="13" t="s">
        <v>191</v>
      </c>
      <c r="BM195" s="152" t="s">
        <v>369</v>
      </c>
    </row>
    <row r="196" spans="2:65" s="1" customFormat="1" ht="33" customHeight="1">
      <c r="B196" s="139"/>
      <c r="C196" s="140" t="s">
        <v>370</v>
      </c>
      <c r="D196" s="140" t="s">
        <v>187</v>
      </c>
      <c r="E196" s="141" t="s">
        <v>371</v>
      </c>
      <c r="F196" s="142" t="s">
        <v>372</v>
      </c>
      <c r="G196" s="143" t="s">
        <v>241</v>
      </c>
      <c r="H196" s="144">
        <v>48.25</v>
      </c>
      <c r="I196" s="145"/>
      <c r="J196" s="146">
        <f t="shared" si="20"/>
        <v>0</v>
      </c>
      <c r="K196" s="147"/>
      <c r="L196" s="28"/>
      <c r="M196" s="148" t="s">
        <v>1</v>
      </c>
      <c r="N196" s="149" t="s">
        <v>36</v>
      </c>
      <c r="P196" s="150">
        <f t="shared" si="21"/>
        <v>0</v>
      </c>
      <c r="Q196" s="150">
        <v>0</v>
      </c>
      <c r="R196" s="150">
        <f t="shared" si="22"/>
        <v>0</v>
      </c>
      <c r="S196" s="150">
        <v>0</v>
      </c>
      <c r="T196" s="151">
        <f t="shared" si="23"/>
        <v>0</v>
      </c>
      <c r="AR196" s="152" t="s">
        <v>191</v>
      </c>
      <c r="AT196" s="152" t="s">
        <v>187</v>
      </c>
      <c r="AU196" s="152" t="s">
        <v>83</v>
      </c>
      <c r="AY196" s="13" t="s">
        <v>185</v>
      </c>
      <c r="BE196" s="153">
        <f t="shared" si="24"/>
        <v>0</v>
      </c>
      <c r="BF196" s="153">
        <f t="shared" si="25"/>
        <v>0</v>
      </c>
      <c r="BG196" s="153">
        <f t="shared" si="26"/>
        <v>0</v>
      </c>
      <c r="BH196" s="153">
        <f t="shared" si="27"/>
        <v>0</v>
      </c>
      <c r="BI196" s="153">
        <f t="shared" si="28"/>
        <v>0</v>
      </c>
      <c r="BJ196" s="13" t="s">
        <v>83</v>
      </c>
      <c r="BK196" s="153">
        <f t="shared" si="29"/>
        <v>0</v>
      </c>
      <c r="BL196" s="13" t="s">
        <v>191</v>
      </c>
      <c r="BM196" s="152" t="s">
        <v>373</v>
      </c>
    </row>
    <row r="197" spans="2:65" s="1" customFormat="1" ht="16.5" customHeight="1">
      <c r="B197" s="139"/>
      <c r="C197" s="140" t="s">
        <v>374</v>
      </c>
      <c r="D197" s="140" t="s">
        <v>187</v>
      </c>
      <c r="E197" s="141" t="s">
        <v>375</v>
      </c>
      <c r="F197" s="142" t="s">
        <v>376</v>
      </c>
      <c r="G197" s="143" t="s">
        <v>198</v>
      </c>
      <c r="H197" s="144">
        <v>14.837</v>
      </c>
      <c r="I197" s="145"/>
      <c r="J197" s="146">
        <f t="shared" si="20"/>
        <v>0</v>
      </c>
      <c r="K197" s="147"/>
      <c r="L197" s="28"/>
      <c r="M197" s="148" t="s">
        <v>1</v>
      </c>
      <c r="N197" s="149" t="s">
        <v>36</v>
      </c>
      <c r="P197" s="150">
        <f t="shared" si="21"/>
        <v>0</v>
      </c>
      <c r="Q197" s="150">
        <v>0</v>
      </c>
      <c r="R197" s="150">
        <f t="shared" si="22"/>
        <v>0</v>
      </c>
      <c r="S197" s="150">
        <v>0</v>
      </c>
      <c r="T197" s="151">
        <f t="shared" si="23"/>
        <v>0</v>
      </c>
      <c r="AR197" s="152" t="s">
        <v>191</v>
      </c>
      <c r="AT197" s="152" t="s">
        <v>187</v>
      </c>
      <c r="AU197" s="152" t="s">
        <v>83</v>
      </c>
      <c r="AY197" s="13" t="s">
        <v>185</v>
      </c>
      <c r="BE197" s="153">
        <f t="shared" si="24"/>
        <v>0</v>
      </c>
      <c r="BF197" s="153">
        <f t="shared" si="25"/>
        <v>0</v>
      </c>
      <c r="BG197" s="153">
        <f t="shared" si="26"/>
        <v>0</v>
      </c>
      <c r="BH197" s="153">
        <f t="shared" si="27"/>
        <v>0</v>
      </c>
      <c r="BI197" s="153">
        <f t="shared" si="28"/>
        <v>0</v>
      </c>
      <c r="BJ197" s="13" t="s">
        <v>83</v>
      </c>
      <c r="BK197" s="153">
        <f t="shared" si="29"/>
        <v>0</v>
      </c>
      <c r="BL197" s="13" t="s">
        <v>191</v>
      </c>
      <c r="BM197" s="152" t="s">
        <v>377</v>
      </c>
    </row>
    <row r="198" spans="2:65" s="11" customFormat="1" ht="23" customHeight="1">
      <c r="B198" s="127"/>
      <c r="D198" s="128" t="s">
        <v>69</v>
      </c>
      <c r="E198" s="137" t="s">
        <v>219</v>
      </c>
      <c r="F198" s="137" t="s">
        <v>378</v>
      </c>
      <c r="I198" s="130"/>
      <c r="J198" s="138">
        <f>BK198</f>
        <v>0</v>
      </c>
      <c r="L198" s="127"/>
      <c r="M198" s="132"/>
      <c r="P198" s="133">
        <f>SUM(P199:P240)</f>
        <v>0</v>
      </c>
      <c r="R198" s="133">
        <f>SUM(R199:R240)</f>
        <v>1.0153558</v>
      </c>
      <c r="T198" s="134">
        <f>SUM(T199:T240)</f>
        <v>43.619194999999998</v>
      </c>
      <c r="AR198" s="128" t="s">
        <v>77</v>
      </c>
      <c r="AT198" s="135" t="s">
        <v>69</v>
      </c>
      <c r="AU198" s="135" t="s">
        <v>77</v>
      </c>
      <c r="AY198" s="128" t="s">
        <v>185</v>
      </c>
      <c r="BK198" s="136">
        <f>SUM(BK199:BK240)</f>
        <v>0</v>
      </c>
    </row>
    <row r="199" spans="2:65" s="1" customFormat="1" ht="24.25" customHeight="1">
      <c r="B199" s="139"/>
      <c r="C199" s="140" t="s">
        <v>379</v>
      </c>
      <c r="D199" s="140" t="s">
        <v>187</v>
      </c>
      <c r="E199" s="141" t="s">
        <v>380</v>
      </c>
      <c r="F199" s="142" t="s">
        <v>381</v>
      </c>
      <c r="G199" s="143" t="s">
        <v>241</v>
      </c>
      <c r="H199" s="144">
        <v>44.82</v>
      </c>
      <c r="I199" s="145"/>
      <c r="J199" s="146">
        <f t="shared" ref="J199:J240" si="30">ROUND(I199*H199,2)</f>
        <v>0</v>
      </c>
      <c r="K199" s="147"/>
      <c r="L199" s="28"/>
      <c r="M199" s="148" t="s">
        <v>1</v>
      </c>
      <c r="N199" s="149" t="s">
        <v>36</v>
      </c>
      <c r="P199" s="150">
        <f t="shared" ref="P199:P240" si="31">O199*H199</f>
        <v>0</v>
      </c>
      <c r="Q199" s="150">
        <v>0</v>
      </c>
      <c r="R199" s="150">
        <f t="shared" ref="R199:R240" si="32">Q199*H199</f>
        <v>0</v>
      </c>
      <c r="S199" s="150">
        <v>1.3500000000000001E-3</v>
      </c>
      <c r="T199" s="151">
        <f t="shared" ref="T199:T240" si="33">S199*H199</f>
        <v>6.0507000000000005E-2</v>
      </c>
      <c r="AR199" s="152" t="s">
        <v>252</v>
      </c>
      <c r="AT199" s="152" t="s">
        <v>187</v>
      </c>
      <c r="AU199" s="152" t="s">
        <v>83</v>
      </c>
      <c r="AY199" s="13" t="s">
        <v>185</v>
      </c>
      <c r="BE199" s="153">
        <f t="shared" ref="BE199:BE240" si="34">IF(N199="základná",J199,0)</f>
        <v>0</v>
      </c>
      <c r="BF199" s="153">
        <f t="shared" ref="BF199:BF240" si="35">IF(N199="znížená",J199,0)</f>
        <v>0</v>
      </c>
      <c r="BG199" s="153">
        <f t="shared" ref="BG199:BG240" si="36">IF(N199="zákl. prenesená",J199,0)</f>
        <v>0</v>
      </c>
      <c r="BH199" s="153">
        <f t="shared" ref="BH199:BH240" si="37">IF(N199="zníž. prenesená",J199,0)</f>
        <v>0</v>
      </c>
      <c r="BI199" s="153">
        <f t="shared" ref="BI199:BI240" si="38">IF(N199="nulová",J199,0)</f>
        <v>0</v>
      </c>
      <c r="BJ199" s="13" t="s">
        <v>83</v>
      </c>
      <c r="BK199" s="153">
        <f t="shared" ref="BK199:BK240" si="39">ROUND(I199*H199,2)</f>
        <v>0</v>
      </c>
      <c r="BL199" s="13" t="s">
        <v>252</v>
      </c>
      <c r="BM199" s="152" t="s">
        <v>382</v>
      </c>
    </row>
    <row r="200" spans="2:65" s="1" customFormat="1" ht="24.25" customHeight="1">
      <c r="B200" s="139"/>
      <c r="C200" s="140" t="s">
        <v>383</v>
      </c>
      <c r="D200" s="140" t="s">
        <v>187</v>
      </c>
      <c r="E200" s="141" t="s">
        <v>384</v>
      </c>
      <c r="F200" s="142" t="s">
        <v>385</v>
      </c>
      <c r="G200" s="143" t="s">
        <v>255</v>
      </c>
      <c r="H200" s="144">
        <v>7</v>
      </c>
      <c r="I200" s="145"/>
      <c r="J200" s="146">
        <f t="shared" si="30"/>
        <v>0</v>
      </c>
      <c r="K200" s="147"/>
      <c r="L200" s="28"/>
      <c r="M200" s="148" t="s">
        <v>1</v>
      </c>
      <c r="N200" s="149" t="s">
        <v>36</v>
      </c>
      <c r="P200" s="150">
        <f t="shared" si="31"/>
        <v>0</v>
      </c>
      <c r="Q200" s="150">
        <v>0</v>
      </c>
      <c r="R200" s="150">
        <f t="shared" si="32"/>
        <v>0</v>
      </c>
      <c r="S200" s="150">
        <v>3.0000000000000001E-3</v>
      </c>
      <c r="T200" s="151">
        <f t="shared" si="33"/>
        <v>2.1000000000000001E-2</v>
      </c>
      <c r="AR200" s="152" t="s">
        <v>252</v>
      </c>
      <c r="AT200" s="152" t="s">
        <v>187</v>
      </c>
      <c r="AU200" s="152" t="s">
        <v>83</v>
      </c>
      <c r="AY200" s="13" t="s">
        <v>185</v>
      </c>
      <c r="BE200" s="153">
        <f t="shared" si="34"/>
        <v>0</v>
      </c>
      <c r="BF200" s="153">
        <f t="shared" si="35"/>
        <v>0</v>
      </c>
      <c r="BG200" s="153">
        <f t="shared" si="36"/>
        <v>0</v>
      </c>
      <c r="BH200" s="153">
        <f t="shared" si="37"/>
        <v>0</v>
      </c>
      <c r="BI200" s="153">
        <f t="shared" si="38"/>
        <v>0</v>
      </c>
      <c r="BJ200" s="13" t="s">
        <v>83</v>
      </c>
      <c r="BK200" s="153">
        <f t="shared" si="39"/>
        <v>0</v>
      </c>
      <c r="BL200" s="13" t="s">
        <v>252</v>
      </c>
      <c r="BM200" s="152" t="s">
        <v>386</v>
      </c>
    </row>
    <row r="201" spans="2:65" s="1" customFormat="1" ht="44.25" customHeight="1">
      <c r="B201" s="139"/>
      <c r="C201" s="140" t="s">
        <v>387</v>
      </c>
      <c r="D201" s="140" t="s">
        <v>187</v>
      </c>
      <c r="E201" s="141" t="s">
        <v>388</v>
      </c>
      <c r="F201" s="142" t="s">
        <v>389</v>
      </c>
      <c r="G201" s="143" t="s">
        <v>241</v>
      </c>
      <c r="H201" s="144">
        <v>126.04</v>
      </c>
      <c r="I201" s="145"/>
      <c r="J201" s="146">
        <f t="shared" si="30"/>
        <v>0</v>
      </c>
      <c r="K201" s="147"/>
      <c r="L201" s="28"/>
      <c r="M201" s="148" t="s">
        <v>1</v>
      </c>
      <c r="N201" s="149" t="s">
        <v>36</v>
      </c>
      <c r="P201" s="150">
        <f t="shared" si="31"/>
        <v>0</v>
      </c>
      <c r="Q201" s="150">
        <v>0</v>
      </c>
      <c r="R201" s="150">
        <f t="shared" si="32"/>
        <v>0</v>
      </c>
      <c r="S201" s="150">
        <v>0</v>
      </c>
      <c r="T201" s="151">
        <f t="shared" si="33"/>
        <v>0</v>
      </c>
      <c r="AR201" s="152" t="s">
        <v>191</v>
      </c>
      <c r="AT201" s="152" t="s">
        <v>187</v>
      </c>
      <c r="AU201" s="152" t="s">
        <v>83</v>
      </c>
      <c r="AY201" s="13" t="s">
        <v>185</v>
      </c>
      <c r="BE201" s="153">
        <f t="shared" si="34"/>
        <v>0</v>
      </c>
      <c r="BF201" s="153">
        <f t="shared" si="35"/>
        <v>0</v>
      </c>
      <c r="BG201" s="153">
        <f t="shared" si="36"/>
        <v>0</v>
      </c>
      <c r="BH201" s="153">
        <f t="shared" si="37"/>
        <v>0</v>
      </c>
      <c r="BI201" s="153">
        <f t="shared" si="38"/>
        <v>0</v>
      </c>
      <c r="BJ201" s="13" t="s">
        <v>83</v>
      </c>
      <c r="BK201" s="153">
        <f t="shared" si="39"/>
        <v>0</v>
      </c>
      <c r="BL201" s="13" t="s">
        <v>191</v>
      </c>
      <c r="BM201" s="152" t="s">
        <v>390</v>
      </c>
    </row>
    <row r="202" spans="2:65" s="1" customFormat="1" ht="16.5" customHeight="1">
      <c r="B202" s="139"/>
      <c r="C202" s="154" t="s">
        <v>391</v>
      </c>
      <c r="D202" s="154" t="s">
        <v>220</v>
      </c>
      <c r="E202" s="155" t="s">
        <v>392</v>
      </c>
      <c r="F202" s="156" t="s">
        <v>393</v>
      </c>
      <c r="G202" s="157" t="s">
        <v>255</v>
      </c>
      <c r="H202" s="158">
        <v>129</v>
      </c>
      <c r="I202" s="159"/>
      <c r="J202" s="160">
        <f t="shared" si="30"/>
        <v>0</v>
      </c>
      <c r="K202" s="161"/>
      <c r="L202" s="162"/>
      <c r="M202" s="163" t="s">
        <v>1</v>
      </c>
      <c r="N202" s="164" t="s">
        <v>36</v>
      </c>
      <c r="P202" s="150">
        <f t="shared" si="31"/>
        <v>0</v>
      </c>
      <c r="Q202" s="150">
        <v>0</v>
      </c>
      <c r="R202" s="150">
        <f t="shared" si="32"/>
        <v>0</v>
      </c>
      <c r="S202" s="150">
        <v>0</v>
      </c>
      <c r="T202" s="151">
        <f t="shared" si="33"/>
        <v>0</v>
      </c>
      <c r="AR202" s="152" t="s">
        <v>215</v>
      </c>
      <c r="AT202" s="152" t="s">
        <v>220</v>
      </c>
      <c r="AU202" s="152" t="s">
        <v>83</v>
      </c>
      <c r="AY202" s="13" t="s">
        <v>185</v>
      </c>
      <c r="BE202" s="153">
        <f t="shared" si="34"/>
        <v>0</v>
      </c>
      <c r="BF202" s="153">
        <f t="shared" si="35"/>
        <v>0</v>
      </c>
      <c r="BG202" s="153">
        <f t="shared" si="36"/>
        <v>0</v>
      </c>
      <c r="BH202" s="153">
        <f t="shared" si="37"/>
        <v>0</v>
      </c>
      <c r="BI202" s="153">
        <f t="shared" si="38"/>
        <v>0</v>
      </c>
      <c r="BJ202" s="13" t="s">
        <v>83</v>
      </c>
      <c r="BK202" s="153">
        <f t="shared" si="39"/>
        <v>0</v>
      </c>
      <c r="BL202" s="13" t="s">
        <v>191</v>
      </c>
      <c r="BM202" s="152" t="s">
        <v>394</v>
      </c>
    </row>
    <row r="203" spans="2:65" s="1" customFormat="1" ht="33" customHeight="1">
      <c r="B203" s="139"/>
      <c r="C203" s="140" t="s">
        <v>395</v>
      </c>
      <c r="D203" s="140" t="s">
        <v>187</v>
      </c>
      <c r="E203" s="141" t="s">
        <v>396</v>
      </c>
      <c r="F203" s="142" t="s">
        <v>397</v>
      </c>
      <c r="G203" s="143" t="s">
        <v>198</v>
      </c>
      <c r="H203" s="144">
        <v>6.3019999999999996</v>
      </c>
      <c r="I203" s="145"/>
      <c r="J203" s="146">
        <f t="shared" si="30"/>
        <v>0</v>
      </c>
      <c r="K203" s="147"/>
      <c r="L203" s="28"/>
      <c r="M203" s="148" t="s">
        <v>1</v>
      </c>
      <c r="N203" s="149" t="s">
        <v>36</v>
      </c>
      <c r="P203" s="150">
        <f t="shared" si="31"/>
        <v>0</v>
      </c>
      <c r="Q203" s="150">
        <v>0</v>
      </c>
      <c r="R203" s="150">
        <f t="shared" si="32"/>
        <v>0</v>
      </c>
      <c r="S203" s="150">
        <v>0</v>
      </c>
      <c r="T203" s="151">
        <f t="shared" si="33"/>
        <v>0</v>
      </c>
      <c r="AR203" s="152" t="s">
        <v>191</v>
      </c>
      <c r="AT203" s="152" t="s">
        <v>187</v>
      </c>
      <c r="AU203" s="152" t="s">
        <v>83</v>
      </c>
      <c r="AY203" s="13" t="s">
        <v>185</v>
      </c>
      <c r="BE203" s="153">
        <f t="shared" si="34"/>
        <v>0</v>
      </c>
      <c r="BF203" s="153">
        <f t="shared" si="35"/>
        <v>0</v>
      </c>
      <c r="BG203" s="153">
        <f t="shared" si="36"/>
        <v>0</v>
      </c>
      <c r="BH203" s="153">
        <f t="shared" si="37"/>
        <v>0</v>
      </c>
      <c r="BI203" s="153">
        <f t="shared" si="38"/>
        <v>0</v>
      </c>
      <c r="BJ203" s="13" t="s">
        <v>83</v>
      </c>
      <c r="BK203" s="153">
        <f t="shared" si="39"/>
        <v>0</v>
      </c>
      <c r="BL203" s="13" t="s">
        <v>191</v>
      </c>
      <c r="BM203" s="152" t="s">
        <v>398</v>
      </c>
    </row>
    <row r="204" spans="2:65" s="1" customFormat="1" ht="33" customHeight="1">
      <c r="B204" s="139"/>
      <c r="C204" s="140" t="s">
        <v>399</v>
      </c>
      <c r="D204" s="140" t="s">
        <v>187</v>
      </c>
      <c r="E204" s="141" t="s">
        <v>400</v>
      </c>
      <c r="F204" s="142" t="s">
        <v>401</v>
      </c>
      <c r="G204" s="143" t="s">
        <v>190</v>
      </c>
      <c r="H204" s="144">
        <v>574.20000000000005</v>
      </c>
      <c r="I204" s="145"/>
      <c r="J204" s="146">
        <f t="shared" si="30"/>
        <v>0</v>
      </c>
      <c r="K204" s="147"/>
      <c r="L204" s="28"/>
      <c r="M204" s="148" t="s">
        <v>1</v>
      </c>
      <c r="N204" s="149" t="s">
        <v>36</v>
      </c>
      <c r="P204" s="150">
        <f t="shared" si="31"/>
        <v>0</v>
      </c>
      <c r="Q204" s="150">
        <v>0</v>
      </c>
      <c r="R204" s="150">
        <f t="shared" si="32"/>
        <v>0</v>
      </c>
      <c r="S204" s="150">
        <v>0</v>
      </c>
      <c r="T204" s="151">
        <f t="shared" si="33"/>
        <v>0</v>
      </c>
      <c r="AR204" s="152" t="s">
        <v>191</v>
      </c>
      <c r="AT204" s="152" t="s">
        <v>187</v>
      </c>
      <c r="AU204" s="152" t="s">
        <v>83</v>
      </c>
      <c r="AY204" s="13" t="s">
        <v>185</v>
      </c>
      <c r="BE204" s="153">
        <f t="shared" si="34"/>
        <v>0</v>
      </c>
      <c r="BF204" s="153">
        <f t="shared" si="35"/>
        <v>0</v>
      </c>
      <c r="BG204" s="153">
        <f t="shared" si="36"/>
        <v>0</v>
      </c>
      <c r="BH204" s="153">
        <f t="shared" si="37"/>
        <v>0</v>
      </c>
      <c r="BI204" s="153">
        <f t="shared" si="38"/>
        <v>0</v>
      </c>
      <c r="BJ204" s="13" t="s">
        <v>83</v>
      </c>
      <c r="BK204" s="153">
        <f t="shared" si="39"/>
        <v>0</v>
      </c>
      <c r="BL204" s="13" t="s">
        <v>191</v>
      </c>
      <c r="BM204" s="152" t="s">
        <v>402</v>
      </c>
    </row>
    <row r="205" spans="2:65" s="1" customFormat="1" ht="44.25" customHeight="1">
      <c r="B205" s="139"/>
      <c r="C205" s="140" t="s">
        <v>403</v>
      </c>
      <c r="D205" s="140" t="s">
        <v>187</v>
      </c>
      <c r="E205" s="141" t="s">
        <v>404</v>
      </c>
      <c r="F205" s="142" t="s">
        <v>405</v>
      </c>
      <c r="G205" s="143" t="s">
        <v>190</v>
      </c>
      <c r="H205" s="144">
        <v>1148.4000000000001</v>
      </c>
      <c r="I205" s="145"/>
      <c r="J205" s="146">
        <f t="shared" si="30"/>
        <v>0</v>
      </c>
      <c r="K205" s="147"/>
      <c r="L205" s="28"/>
      <c r="M205" s="148" t="s">
        <v>1</v>
      </c>
      <c r="N205" s="149" t="s">
        <v>36</v>
      </c>
      <c r="P205" s="150">
        <f t="shared" si="31"/>
        <v>0</v>
      </c>
      <c r="Q205" s="150">
        <v>0</v>
      </c>
      <c r="R205" s="150">
        <f t="shared" si="32"/>
        <v>0</v>
      </c>
      <c r="S205" s="150">
        <v>0</v>
      </c>
      <c r="T205" s="151">
        <f t="shared" si="33"/>
        <v>0</v>
      </c>
      <c r="AR205" s="152" t="s">
        <v>191</v>
      </c>
      <c r="AT205" s="152" t="s">
        <v>187</v>
      </c>
      <c r="AU205" s="152" t="s">
        <v>83</v>
      </c>
      <c r="AY205" s="13" t="s">
        <v>185</v>
      </c>
      <c r="BE205" s="153">
        <f t="shared" si="34"/>
        <v>0</v>
      </c>
      <c r="BF205" s="153">
        <f t="shared" si="35"/>
        <v>0</v>
      </c>
      <c r="BG205" s="153">
        <f t="shared" si="36"/>
        <v>0</v>
      </c>
      <c r="BH205" s="153">
        <f t="shared" si="37"/>
        <v>0</v>
      </c>
      <c r="BI205" s="153">
        <f t="shared" si="38"/>
        <v>0</v>
      </c>
      <c r="BJ205" s="13" t="s">
        <v>83</v>
      </c>
      <c r="BK205" s="153">
        <f t="shared" si="39"/>
        <v>0</v>
      </c>
      <c r="BL205" s="13" t="s">
        <v>191</v>
      </c>
      <c r="BM205" s="152" t="s">
        <v>406</v>
      </c>
    </row>
    <row r="206" spans="2:65" s="1" customFormat="1" ht="33" customHeight="1">
      <c r="B206" s="139"/>
      <c r="C206" s="140" t="s">
        <v>407</v>
      </c>
      <c r="D206" s="140" t="s">
        <v>187</v>
      </c>
      <c r="E206" s="141" t="s">
        <v>408</v>
      </c>
      <c r="F206" s="142" t="s">
        <v>409</v>
      </c>
      <c r="G206" s="143" t="s">
        <v>190</v>
      </c>
      <c r="H206" s="144">
        <v>574.20000000000005</v>
      </c>
      <c r="I206" s="145"/>
      <c r="J206" s="146">
        <f t="shared" si="30"/>
        <v>0</v>
      </c>
      <c r="K206" s="147"/>
      <c r="L206" s="28"/>
      <c r="M206" s="148" t="s">
        <v>1</v>
      </c>
      <c r="N206" s="149" t="s">
        <v>36</v>
      </c>
      <c r="P206" s="150">
        <f t="shared" si="31"/>
        <v>0</v>
      </c>
      <c r="Q206" s="150">
        <v>0</v>
      </c>
      <c r="R206" s="150">
        <f t="shared" si="32"/>
        <v>0</v>
      </c>
      <c r="S206" s="150">
        <v>0</v>
      </c>
      <c r="T206" s="151">
        <f t="shared" si="33"/>
        <v>0</v>
      </c>
      <c r="AR206" s="152" t="s">
        <v>191</v>
      </c>
      <c r="AT206" s="152" t="s">
        <v>187</v>
      </c>
      <c r="AU206" s="152" t="s">
        <v>83</v>
      </c>
      <c r="AY206" s="13" t="s">
        <v>185</v>
      </c>
      <c r="BE206" s="153">
        <f t="shared" si="34"/>
        <v>0</v>
      </c>
      <c r="BF206" s="153">
        <f t="shared" si="35"/>
        <v>0</v>
      </c>
      <c r="BG206" s="153">
        <f t="shared" si="36"/>
        <v>0</v>
      </c>
      <c r="BH206" s="153">
        <f t="shared" si="37"/>
        <v>0</v>
      </c>
      <c r="BI206" s="153">
        <f t="shared" si="38"/>
        <v>0</v>
      </c>
      <c r="BJ206" s="13" t="s">
        <v>83</v>
      </c>
      <c r="BK206" s="153">
        <f t="shared" si="39"/>
        <v>0</v>
      </c>
      <c r="BL206" s="13" t="s">
        <v>191</v>
      </c>
      <c r="BM206" s="152" t="s">
        <v>410</v>
      </c>
    </row>
    <row r="207" spans="2:65" s="1" customFormat="1" ht="24.25" customHeight="1">
      <c r="B207" s="139"/>
      <c r="C207" s="140" t="s">
        <v>411</v>
      </c>
      <c r="D207" s="140" t="s">
        <v>187</v>
      </c>
      <c r="E207" s="141" t="s">
        <v>412</v>
      </c>
      <c r="F207" s="142" t="s">
        <v>413</v>
      </c>
      <c r="G207" s="143" t="s">
        <v>190</v>
      </c>
      <c r="H207" s="144">
        <v>522.96</v>
      </c>
      <c r="I207" s="145"/>
      <c r="J207" s="146">
        <f t="shared" si="30"/>
        <v>0</v>
      </c>
      <c r="K207" s="147"/>
      <c r="L207" s="28"/>
      <c r="M207" s="148" t="s">
        <v>1</v>
      </c>
      <c r="N207" s="149" t="s">
        <v>36</v>
      </c>
      <c r="P207" s="150">
        <f t="shared" si="31"/>
        <v>0</v>
      </c>
      <c r="Q207" s="150">
        <v>1.9300000000000001E-3</v>
      </c>
      <c r="R207" s="150">
        <f t="shared" si="32"/>
        <v>1.0093128</v>
      </c>
      <c r="S207" s="150">
        <v>0</v>
      </c>
      <c r="T207" s="151">
        <f t="shared" si="33"/>
        <v>0</v>
      </c>
      <c r="AR207" s="152" t="s">
        <v>191</v>
      </c>
      <c r="AT207" s="152" t="s">
        <v>187</v>
      </c>
      <c r="AU207" s="152" t="s">
        <v>83</v>
      </c>
      <c r="AY207" s="13" t="s">
        <v>185</v>
      </c>
      <c r="BE207" s="153">
        <f t="shared" si="34"/>
        <v>0</v>
      </c>
      <c r="BF207" s="153">
        <f t="shared" si="35"/>
        <v>0</v>
      </c>
      <c r="BG207" s="153">
        <f t="shared" si="36"/>
        <v>0</v>
      </c>
      <c r="BH207" s="153">
        <f t="shared" si="37"/>
        <v>0</v>
      </c>
      <c r="BI207" s="153">
        <f t="shared" si="38"/>
        <v>0</v>
      </c>
      <c r="BJ207" s="13" t="s">
        <v>83</v>
      </c>
      <c r="BK207" s="153">
        <f t="shared" si="39"/>
        <v>0</v>
      </c>
      <c r="BL207" s="13" t="s">
        <v>191</v>
      </c>
      <c r="BM207" s="152" t="s">
        <v>414</v>
      </c>
    </row>
    <row r="208" spans="2:65" s="1" customFormat="1" ht="16.5" customHeight="1">
      <c r="B208" s="139"/>
      <c r="C208" s="140" t="s">
        <v>415</v>
      </c>
      <c r="D208" s="140" t="s">
        <v>187</v>
      </c>
      <c r="E208" s="141" t="s">
        <v>416</v>
      </c>
      <c r="F208" s="142" t="s">
        <v>417</v>
      </c>
      <c r="G208" s="143" t="s">
        <v>190</v>
      </c>
      <c r="H208" s="144">
        <v>585</v>
      </c>
      <c r="I208" s="145"/>
      <c r="J208" s="146">
        <f t="shared" si="30"/>
        <v>0</v>
      </c>
      <c r="K208" s="147"/>
      <c r="L208" s="28"/>
      <c r="M208" s="148" t="s">
        <v>1</v>
      </c>
      <c r="N208" s="149" t="s">
        <v>36</v>
      </c>
      <c r="P208" s="150">
        <f t="shared" si="31"/>
        <v>0</v>
      </c>
      <c r="Q208" s="150">
        <v>0</v>
      </c>
      <c r="R208" s="150">
        <f t="shared" si="32"/>
        <v>0</v>
      </c>
      <c r="S208" s="150">
        <v>0</v>
      </c>
      <c r="T208" s="151">
        <f t="shared" si="33"/>
        <v>0</v>
      </c>
      <c r="AR208" s="152" t="s">
        <v>191</v>
      </c>
      <c r="AT208" s="152" t="s">
        <v>187</v>
      </c>
      <c r="AU208" s="152" t="s">
        <v>83</v>
      </c>
      <c r="AY208" s="13" t="s">
        <v>185</v>
      </c>
      <c r="BE208" s="153">
        <f t="shared" si="34"/>
        <v>0</v>
      </c>
      <c r="BF208" s="153">
        <f t="shared" si="35"/>
        <v>0</v>
      </c>
      <c r="BG208" s="153">
        <f t="shared" si="36"/>
        <v>0</v>
      </c>
      <c r="BH208" s="153">
        <f t="shared" si="37"/>
        <v>0</v>
      </c>
      <c r="BI208" s="153">
        <f t="shared" si="38"/>
        <v>0</v>
      </c>
      <c r="BJ208" s="13" t="s">
        <v>83</v>
      </c>
      <c r="BK208" s="153">
        <f t="shared" si="39"/>
        <v>0</v>
      </c>
      <c r="BL208" s="13" t="s">
        <v>191</v>
      </c>
      <c r="BM208" s="152" t="s">
        <v>418</v>
      </c>
    </row>
    <row r="209" spans="2:65" s="1" customFormat="1" ht="16.5" customHeight="1">
      <c r="B209" s="139"/>
      <c r="C209" s="140" t="s">
        <v>419</v>
      </c>
      <c r="D209" s="140" t="s">
        <v>187</v>
      </c>
      <c r="E209" s="141" t="s">
        <v>420</v>
      </c>
      <c r="F209" s="142" t="s">
        <v>421</v>
      </c>
      <c r="G209" s="143" t="s">
        <v>190</v>
      </c>
      <c r="H209" s="144">
        <v>585</v>
      </c>
      <c r="I209" s="145"/>
      <c r="J209" s="146">
        <f t="shared" si="30"/>
        <v>0</v>
      </c>
      <c r="K209" s="147"/>
      <c r="L209" s="28"/>
      <c r="M209" s="148" t="s">
        <v>1</v>
      </c>
      <c r="N209" s="149" t="s">
        <v>36</v>
      </c>
      <c r="P209" s="150">
        <f t="shared" si="31"/>
        <v>0</v>
      </c>
      <c r="Q209" s="150">
        <v>0</v>
      </c>
      <c r="R209" s="150">
        <f t="shared" si="32"/>
        <v>0</v>
      </c>
      <c r="S209" s="150">
        <v>0</v>
      </c>
      <c r="T209" s="151">
        <f t="shared" si="33"/>
        <v>0</v>
      </c>
      <c r="AR209" s="152" t="s">
        <v>191</v>
      </c>
      <c r="AT209" s="152" t="s">
        <v>187</v>
      </c>
      <c r="AU209" s="152" t="s">
        <v>83</v>
      </c>
      <c r="AY209" s="13" t="s">
        <v>185</v>
      </c>
      <c r="BE209" s="153">
        <f t="shared" si="34"/>
        <v>0</v>
      </c>
      <c r="BF209" s="153">
        <f t="shared" si="35"/>
        <v>0</v>
      </c>
      <c r="BG209" s="153">
        <f t="shared" si="36"/>
        <v>0</v>
      </c>
      <c r="BH209" s="153">
        <f t="shared" si="37"/>
        <v>0</v>
      </c>
      <c r="BI209" s="153">
        <f t="shared" si="38"/>
        <v>0</v>
      </c>
      <c r="BJ209" s="13" t="s">
        <v>83</v>
      </c>
      <c r="BK209" s="153">
        <f t="shared" si="39"/>
        <v>0</v>
      </c>
      <c r="BL209" s="13" t="s">
        <v>191</v>
      </c>
      <c r="BM209" s="152" t="s">
        <v>422</v>
      </c>
    </row>
    <row r="210" spans="2:65" s="1" customFormat="1" ht="16.5" customHeight="1">
      <c r="B210" s="139"/>
      <c r="C210" s="140" t="s">
        <v>423</v>
      </c>
      <c r="D210" s="140" t="s">
        <v>187</v>
      </c>
      <c r="E210" s="141" t="s">
        <v>424</v>
      </c>
      <c r="F210" s="142" t="s">
        <v>425</v>
      </c>
      <c r="G210" s="143" t="s">
        <v>190</v>
      </c>
      <c r="H210" s="144">
        <v>606.4</v>
      </c>
      <c r="I210" s="145"/>
      <c r="J210" s="146">
        <f t="shared" si="30"/>
        <v>0</v>
      </c>
      <c r="K210" s="147"/>
      <c r="L210" s="28"/>
      <c r="M210" s="148" t="s">
        <v>1</v>
      </c>
      <c r="N210" s="149" t="s">
        <v>36</v>
      </c>
      <c r="P210" s="150">
        <f t="shared" si="31"/>
        <v>0</v>
      </c>
      <c r="Q210" s="150">
        <v>0</v>
      </c>
      <c r="R210" s="150">
        <f t="shared" si="32"/>
        <v>0</v>
      </c>
      <c r="S210" s="150">
        <v>0</v>
      </c>
      <c r="T210" s="151">
        <f t="shared" si="33"/>
        <v>0</v>
      </c>
      <c r="AR210" s="152" t="s">
        <v>191</v>
      </c>
      <c r="AT210" s="152" t="s">
        <v>187</v>
      </c>
      <c r="AU210" s="152" t="s">
        <v>83</v>
      </c>
      <c r="AY210" s="13" t="s">
        <v>185</v>
      </c>
      <c r="BE210" s="153">
        <f t="shared" si="34"/>
        <v>0</v>
      </c>
      <c r="BF210" s="153">
        <f t="shared" si="35"/>
        <v>0</v>
      </c>
      <c r="BG210" s="153">
        <f t="shared" si="36"/>
        <v>0</v>
      </c>
      <c r="BH210" s="153">
        <f t="shared" si="37"/>
        <v>0</v>
      </c>
      <c r="BI210" s="153">
        <f t="shared" si="38"/>
        <v>0</v>
      </c>
      <c r="BJ210" s="13" t="s">
        <v>83</v>
      </c>
      <c r="BK210" s="153">
        <f t="shared" si="39"/>
        <v>0</v>
      </c>
      <c r="BL210" s="13" t="s">
        <v>191</v>
      </c>
      <c r="BM210" s="152" t="s">
        <v>426</v>
      </c>
    </row>
    <row r="211" spans="2:65" s="1" customFormat="1" ht="21.75" customHeight="1">
      <c r="B211" s="139"/>
      <c r="C211" s="140" t="s">
        <v>427</v>
      </c>
      <c r="D211" s="140" t="s">
        <v>187</v>
      </c>
      <c r="E211" s="141" t="s">
        <v>428</v>
      </c>
      <c r="F211" s="142" t="s">
        <v>429</v>
      </c>
      <c r="G211" s="143" t="s">
        <v>430</v>
      </c>
      <c r="H211" s="144">
        <v>1</v>
      </c>
      <c r="I211" s="145"/>
      <c r="J211" s="146">
        <f t="shared" si="30"/>
        <v>0</v>
      </c>
      <c r="K211" s="147"/>
      <c r="L211" s="28"/>
      <c r="M211" s="148" t="s">
        <v>1</v>
      </c>
      <c r="N211" s="149" t="s">
        <v>36</v>
      </c>
      <c r="P211" s="150">
        <f t="shared" si="31"/>
        <v>0</v>
      </c>
      <c r="Q211" s="150">
        <v>0</v>
      </c>
      <c r="R211" s="150">
        <f t="shared" si="32"/>
        <v>0</v>
      </c>
      <c r="S211" s="150">
        <v>0</v>
      </c>
      <c r="T211" s="151">
        <f t="shared" si="33"/>
        <v>0</v>
      </c>
      <c r="AR211" s="152" t="s">
        <v>191</v>
      </c>
      <c r="AT211" s="152" t="s">
        <v>187</v>
      </c>
      <c r="AU211" s="152" t="s">
        <v>83</v>
      </c>
      <c r="AY211" s="13" t="s">
        <v>185</v>
      </c>
      <c r="BE211" s="153">
        <f t="shared" si="34"/>
        <v>0</v>
      </c>
      <c r="BF211" s="153">
        <f t="shared" si="35"/>
        <v>0</v>
      </c>
      <c r="BG211" s="153">
        <f t="shared" si="36"/>
        <v>0</v>
      </c>
      <c r="BH211" s="153">
        <f t="shared" si="37"/>
        <v>0</v>
      </c>
      <c r="BI211" s="153">
        <f t="shared" si="38"/>
        <v>0</v>
      </c>
      <c r="BJ211" s="13" t="s">
        <v>83</v>
      </c>
      <c r="BK211" s="153">
        <f t="shared" si="39"/>
        <v>0</v>
      </c>
      <c r="BL211" s="13" t="s">
        <v>191</v>
      </c>
      <c r="BM211" s="152" t="s">
        <v>431</v>
      </c>
    </row>
    <row r="212" spans="2:65" s="1" customFormat="1" ht="24.25" customHeight="1">
      <c r="B212" s="139"/>
      <c r="C212" s="140" t="s">
        <v>432</v>
      </c>
      <c r="D212" s="140" t="s">
        <v>187</v>
      </c>
      <c r="E212" s="141" t="s">
        <v>433</v>
      </c>
      <c r="F212" s="142" t="s">
        <v>434</v>
      </c>
      <c r="G212" s="143" t="s">
        <v>430</v>
      </c>
      <c r="H212" s="144">
        <v>1</v>
      </c>
      <c r="I212" s="145"/>
      <c r="J212" s="146">
        <f t="shared" si="30"/>
        <v>0</v>
      </c>
      <c r="K212" s="147"/>
      <c r="L212" s="28"/>
      <c r="M212" s="148" t="s">
        <v>1</v>
      </c>
      <c r="N212" s="149" t="s">
        <v>36</v>
      </c>
      <c r="P212" s="150">
        <f t="shared" si="31"/>
        <v>0</v>
      </c>
      <c r="Q212" s="150">
        <v>0</v>
      </c>
      <c r="R212" s="150">
        <f t="shared" si="32"/>
        <v>0</v>
      </c>
      <c r="S212" s="150">
        <v>0</v>
      </c>
      <c r="T212" s="151">
        <f t="shared" si="33"/>
        <v>0</v>
      </c>
      <c r="AR212" s="152" t="s">
        <v>191</v>
      </c>
      <c r="AT212" s="152" t="s">
        <v>187</v>
      </c>
      <c r="AU212" s="152" t="s">
        <v>83</v>
      </c>
      <c r="AY212" s="13" t="s">
        <v>185</v>
      </c>
      <c r="BE212" s="153">
        <f t="shared" si="34"/>
        <v>0</v>
      </c>
      <c r="BF212" s="153">
        <f t="shared" si="35"/>
        <v>0</v>
      </c>
      <c r="BG212" s="153">
        <f t="shared" si="36"/>
        <v>0</v>
      </c>
      <c r="BH212" s="153">
        <f t="shared" si="37"/>
        <v>0</v>
      </c>
      <c r="BI212" s="153">
        <f t="shared" si="38"/>
        <v>0</v>
      </c>
      <c r="BJ212" s="13" t="s">
        <v>83</v>
      </c>
      <c r="BK212" s="153">
        <f t="shared" si="39"/>
        <v>0</v>
      </c>
      <c r="BL212" s="13" t="s">
        <v>191</v>
      </c>
      <c r="BM212" s="152" t="s">
        <v>435</v>
      </c>
    </row>
    <row r="213" spans="2:65" s="1" customFormat="1" ht="55.5" customHeight="1">
      <c r="B213" s="139"/>
      <c r="C213" s="140" t="s">
        <v>436</v>
      </c>
      <c r="D213" s="140" t="s">
        <v>187</v>
      </c>
      <c r="E213" s="141" t="s">
        <v>437</v>
      </c>
      <c r="F213" s="142" t="s">
        <v>438</v>
      </c>
      <c r="G213" s="143" t="s">
        <v>190</v>
      </c>
      <c r="H213" s="144">
        <v>435.25900000000001</v>
      </c>
      <c r="I213" s="145"/>
      <c r="J213" s="146">
        <f t="shared" si="30"/>
        <v>0</v>
      </c>
      <c r="K213" s="147"/>
      <c r="L213" s="28"/>
      <c r="M213" s="148" t="s">
        <v>1</v>
      </c>
      <c r="N213" s="149" t="s">
        <v>36</v>
      </c>
      <c r="P213" s="150">
        <f t="shared" si="31"/>
        <v>0</v>
      </c>
      <c r="Q213" s="150">
        <v>0</v>
      </c>
      <c r="R213" s="150">
        <f t="shared" si="32"/>
        <v>0</v>
      </c>
      <c r="S213" s="150">
        <v>0</v>
      </c>
      <c r="T213" s="151">
        <f t="shared" si="33"/>
        <v>0</v>
      </c>
      <c r="AR213" s="152" t="s">
        <v>191</v>
      </c>
      <c r="AT213" s="152" t="s">
        <v>187</v>
      </c>
      <c r="AU213" s="152" t="s">
        <v>83</v>
      </c>
      <c r="AY213" s="13" t="s">
        <v>185</v>
      </c>
      <c r="BE213" s="153">
        <f t="shared" si="34"/>
        <v>0</v>
      </c>
      <c r="BF213" s="153">
        <f t="shared" si="35"/>
        <v>0</v>
      </c>
      <c r="BG213" s="153">
        <f t="shared" si="36"/>
        <v>0</v>
      </c>
      <c r="BH213" s="153">
        <f t="shared" si="37"/>
        <v>0</v>
      </c>
      <c r="BI213" s="153">
        <f t="shared" si="38"/>
        <v>0</v>
      </c>
      <c r="BJ213" s="13" t="s">
        <v>83</v>
      </c>
      <c r="BK213" s="153">
        <f t="shared" si="39"/>
        <v>0</v>
      </c>
      <c r="BL213" s="13" t="s">
        <v>191</v>
      </c>
      <c r="BM213" s="152" t="s">
        <v>439</v>
      </c>
    </row>
    <row r="214" spans="2:65" s="1" customFormat="1" ht="49.25" customHeight="1">
      <c r="B214" s="139"/>
      <c r="C214" s="140" t="s">
        <v>440</v>
      </c>
      <c r="D214" s="140" t="s">
        <v>187</v>
      </c>
      <c r="E214" s="141" t="s">
        <v>441</v>
      </c>
      <c r="F214" s="142" t="s">
        <v>442</v>
      </c>
      <c r="G214" s="143" t="s">
        <v>198</v>
      </c>
      <c r="H214" s="144">
        <v>4.3479999999999999</v>
      </c>
      <c r="I214" s="145"/>
      <c r="J214" s="146">
        <f t="shared" si="30"/>
        <v>0</v>
      </c>
      <c r="K214" s="147"/>
      <c r="L214" s="28"/>
      <c r="M214" s="148" t="s">
        <v>1</v>
      </c>
      <c r="N214" s="149" t="s">
        <v>36</v>
      </c>
      <c r="P214" s="150">
        <f t="shared" si="31"/>
        <v>0</v>
      </c>
      <c r="Q214" s="150">
        <v>0</v>
      </c>
      <c r="R214" s="150">
        <f t="shared" si="32"/>
        <v>0</v>
      </c>
      <c r="S214" s="150">
        <v>1.95</v>
      </c>
      <c r="T214" s="151">
        <f t="shared" si="33"/>
        <v>8.4786000000000001</v>
      </c>
      <c r="AR214" s="152" t="s">
        <v>191</v>
      </c>
      <c r="AT214" s="152" t="s">
        <v>187</v>
      </c>
      <c r="AU214" s="152" t="s">
        <v>83</v>
      </c>
      <c r="AY214" s="13" t="s">
        <v>185</v>
      </c>
      <c r="BE214" s="153">
        <f t="shared" si="34"/>
        <v>0</v>
      </c>
      <c r="BF214" s="153">
        <f t="shared" si="35"/>
        <v>0</v>
      </c>
      <c r="BG214" s="153">
        <f t="shared" si="36"/>
        <v>0</v>
      </c>
      <c r="BH214" s="153">
        <f t="shared" si="37"/>
        <v>0</v>
      </c>
      <c r="BI214" s="153">
        <f t="shared" si="38"/>
        <v>0</v>
      </c>
      <c r="BJ214" s="13" t="s">
        <v>83</v>
      </c>
      <c r="BK214" s="153">
        <f t="shared" si="39"/>
        <v>0</v>
      </c>
      <c r="BL214" s="13" t="s">
        <v>191</v>
      </c>
      <c r="BM214" s="152" t="s">
        <v>443</v>
      </c>
    </row>
    <row r="215" spans="2:65" s="1" customFormat="1" ht="33" customHeight="1">
      <c r="B215" s="139"/>
      <c r="C215" s="140" t="s">
        <v>444</v>
      </c>
      <c r="D215" s="140" t="s">
        <v>187</v>
      </c>
      <c r="E215" s="141" t="s">
        <v>445</v>
      </c>
      <c r="F215" s="142" t="s">
        <v>446</v>
      </c>
      <c r="G215" s="143" t="s">
        <v>190</v>
      </c>
      <c r="H215" s="144">
        <v>604.29999999999995</v>
      </c>
      <c r="I215" s="145"/>
      <c r="J215" s="146">
        <f t="shared" si="30"/>
        <v>0</v>
      </c>
      <c r="K215" s="147"/>
      <c r="L215" s="28"/>
      <c r="M215" s="148" t="s">
        <v>1</v>
      </c>
      <c r="N215" s="149" t="s">
        <v>36</v>
      </c>
      <c r="P215" s="150">
        <f t="shared" si="31"/>
        <v>0</v>
      </c>
      <c r="Q215" s="150">
        <v>1.0000000000000001E-5</v>
      </c>
      <c r="R215" s="150">
        <f t="shared" si="32"/>
        <v>6.0429999999999998E-3</v>
      </c>
      <c r="S215" s="150">
        <v>6.0000000000000001E-3</v>
      </c>
      <c r="T215" s="151">
        <f t="shared" si="33"/>
        <v>3.6257999999999999</v>
      </c>
      <c r="AR215" s="152" t="s">
        <v>191</v>
      </c>
      <c r="AT215" s="152" t="s">
        <v>187</v>
      </c>
      <c r="AU215" s="152" t="s">
        <v>83</v>
      </c>
      <c r="AY215" s="13" t="s">
        <v>185</v>
      </c>
      <c r="BE215" s="153">
        <f t="shared" si="34"/>
        <v>0</v>
      </c>
      <c r="BF215" s="153">
        <f t="shared" si="35"/>
        <v>0</v>
      </c>
      <c r="BG215" s="153">
        <f t="shared" si="36"/>
        <v>0</v>
      </c>
      <c r="BH215" s="153">
        <f t="shared" si="37"/>
        <v>0</v>
      </c>
      <c r="BI215" s="153">
        <f t="shared" si="38"/>
        <v>0</v>
      </c>
      <c r="BJ215" s="13" t="s">
        <v>83</v>
      </c>
      <c r="BK215" s="153">
        <f t="shared" si="39"/>
        <v>0</v>
      </c>
      <c r="BL215" s="13" t="s">
        <v>191</v>
      </c>
      <c r="BM215" s="152" t="s">
        <v>447</v>
      </c>
    </row>
    <row r="216" spans="2:65" s="1" customFormat="1" ht="24.25" customHeight="1">
      <c r="B216" s="139"/>
      <c r="C216" s="140" t="s">
        <v>448</v>
      </c>
      <c r="D216" s="140" t="s">
        <v>187</v>
      </c>
      <c r="E216" s="141" t="s">
        <v>449</v>
      </c>
      <c r="F216" s="142" t="s">
        <v>450</v>
      </c>
      <c r="G216" s="143" t="s">
        <v>190</v>
      </c>
      <c r="H216" s="144">
        <v>305.17</v>
      </c>
      <c r="I216" s="145"/>
      <c r="J216" s="146">
        <f t="shared" si="30"/>
        <v>0</v>
      </c>
      <c r="K216" s="147"/>
      <c r="L216" s="28"/>
      <c r="M216" s="148" t="s">
        <v>1</v>
      </c>
      <c r="N216" s="149" t="s">
        <v>36</v>
      </c>
      <c r="P216" s="150">
        <f t="shared" si="31"/>
        <v>0</v>
      </c>
      <c r="Q216" s="150">
        <v>0</v>
      </c>
      <c r="R216" s="150">
        <f t="shared" si="32"/>
        <v>0</v>
      </c>
      <c r="S216" s="150">
        <v>1E-3</v>
      </c>
      <c r="T216" s="151">
        <f t="shared" si="33"/>
        <v>0.30517</v>
      </c>
      <c r="AR216" s="152" t="s">
        <v>252</v>
      </c>
      <c r="AT216" s="152" t="s">
        <v>187</v>
      </c>
      <c r="AU216" s="152" t="s">
        <v>83</v>
      </c>
      <c r="AY216" s="13" t="s">
        <v>185</v>
      </c>
      <c r="BE216" s="153">
        <f t="shared" si="34"/>
        <v>0</v>
      </c>
      <c r="BF216" s="153">
        <f t="shared" si="35"/>
        <v>0</v>
      </c>
      <c r="BG216" s="153">
        <f t="shared" si="36"/>
        <v>0</v>
      </c>
      <c r="BH216" s="153">
        <f t="shared" si="37"/>
        <v>0</v>
      </c>
      <c r="BI216" s="153">
        <f t="shared" si="38"/>
        <v>0</v>
      </c>
      <c r="BJ216" s="13" t="s">
        <v>83</v>
      </c>
      <c r="BK216" s="153">
        <f t="shared" si="39"/>
        <v>0</v>
      </c>
      <c r="BL216" s="13" t="s">
        <v>252</v>
      </c>
      <c r="BM216" s="152" t="s">
        <v>451</v>
      </c>
    </row>
    <row r="217" spans="2:65" s="1" customFormat="1" ht="33" customHeight="1">
      <c r="B217" s="139"/>
      <c r="C217" s="140" t="s">
        <v>452</v>
      </c>
      <c r="D217" s="140" t="s">
        <v>187</v>
      </c>
      <c r="E217" s="141" t="s">
        <v>453</v>
      </c>
      <c r="F217" s="142" t="s">
        <v>454</v>
      </c>
      <c r="G217" s="143" t="s">
        <v>190</v>
      </c>
      <c r="H217" s="144">
        <v>126.74</v>
      </c>
      <c r="I217" s="145"/>
      <c r="J217" s="146">
        <f t="shared" si="30"/>
        <v>0</v>
      </c>
      <c r="K217" s="147"/>
      <c r="L217" s="28"/>
      <c r="M217" s="148" t="s">
        <v>1</v>
      </c>
      <c r="N217" s="149" t="s">
        <v>36</v>
      </c>
      <c r="P217" s="150">
        <f t="shared" si="31"/>
        <v>0</v>
      </c>
      <c r="Q217" s="150">
        <v>0</v>
      </c>
      <c r="R217" s="150">
        <f t="shared" si="32"/>
        <v>0</v>
      </c>
      <c r="S217" s="150">
        <v>0.02</v>
      </c>
      <c r="T217" s="151">
        <f t="shared" si="33"/>
        <v>2.5348000000000002</v>
      </c>
      <c r="AR217" s="152" t="s">
        <v>191</v>
      </c>
      <c r="AT217" s="152" t="s">
        <v>187</v>
      </c>
      <c r="AU217" s="152" t="s">
        <v>83</v>
      </c>
      <c r="AY217" s="13" t="s">
        <v>185</v>
      </c>
      <c r="BE217" s="153">
        <f t="shared" si="34"/>
        <v>0</v>
      </c>
      <c r="BF217" s="153">
        <f t="shared" si="35"/>
        <v>0</v>
      </c>
      <c r="BG217" s="153">
        <f t="shared" si="36"/>
        <v>0</v>
      </c>
      <c r="BH217" s="153">
        <f t="shared" si="37"/>
        <v>0</v>
      </c>
      <c r="BI217" s="153">
        <f t="shared" si="38"/>
        <v>0</v>
      </c>
      <c r="BJ217" s="13" t="s">
        <v>83</v>
      </c>
      <c r="BK217" s="153">
        <f t="shared" si="39"/>
        <v>0</v>
      </c>
      <c r="BL217" s="13" t="s">
        <v>191</v>
      </c>
      <c r="BM217" s="152" t="s">
        <v>455</v>
      </c>
    </row>
    <row r="218" spans="2:65" s="1" customFormat="1" ht="38" customHeight="1">
      <c r="B218" s="139"/>
      <c r="C218" s="140" t="s">
        <v>456</v>
      </c>
      <c r="D218" s="140" t="s">
        <v>187</v>
      </c>
      <c r="E218" s="141" t="s">
        <v>457</v>
      </c>
      <c r="F218" s="142" t="s">
        <v>458</v>
      </c>
      <c r="G218" s="143" t="s">
        <v>190</v>
      </c>
      <c r="H218" s="144">
        <v>168.45</v>
      </c>
      <c r="I218" s="145"/>
      <c r="J218" s="146">
        <f t="shared" si="30"/>
        <v>0</v>
      </c>
      <c r="K218" s="147"/>
      <c r="L218" s="28"/>
      <c r="M218" s="148" t="s">
        <v>1</v>
      </c>
      <c r="N218" s="149" t="s">
        <v>36</v>
      </c>
      <c r="P218" s="150">
        <f t="shared" si="31"/>
        <v>0</v>
      </c>
      <c r="Q218" s="150">
        <v>0</v>
      </c>
      <c r="R218" s="150">
        <f t="shared" si="32"/>
        <v>0</v>
      </c>
      <c r="S218" s="150">
        <v>0</v>
      </c>
      <c r="T218" s="151">
        <f t="shared" si="33"/>
        <v>0</v>
      </c>
      <c r="AR218" s="152" t="s">
        <v>191</v>
      </c>
      <c r="AT218" s="152" t="s">
        <v>187</v>
      </c>
      <c r="AU218" s="152" t="s">
        <v>83</v>
      </c>
      <c r="AY218" s="13" t="s">
        <v>185</v>
      </c>
      <c r="BE218" s="153">
        <f t="shared" si="34"/>
        <v>0</v>
      </c>
      <c r="BF218" s="153">
        <f t="shared" si="35"/>
        <v>0</v>
      </c>
      <c r="BG218" s="153">
        <f t="shared" si="36"/>
        <v>0</v>
      </c>
      <c r="BH218" s="153">
        <f t="shared" si="37"/>
        <v>0</v>
      </c>
      <c r="BI218" s="153">
        <f t="shared" si="38"/>
        <v>0</v>
      </c>
      <c r="BJ218" s="13" t="s">
        <v>83</v>
      </c>
      <c r="BK218" s="153">
        <f t="shared" si="39"/>
        <v>0</v>
      </c>
      <c r="BL218" s="13" t="s">
        <v>191</v>
      </c>
      <c r="BM218" s="152" t="s">
        <v>459</v>
      </c>
    </row>
    <row r="219" spans="2:65" s="1" customFormat="1" ht="33" customHeight="1">
      <c r="B219" s="139"/>
      <c r="C219" s="140" t="s">
        <v>460</v>
      </c>
      <c r="D219" s="140" t="s">
        <v>187</v>
      </c>
      <c r="E219" s="141" t="s">
        <v>461</v>
      </c>
      <c r="F219" s="142" t="s">
        <v>462</v>
      </c>
      <c r="G219" s="143" t="s">
        <v>190</v>
      </c>
      <c r="H219" s="144">
        <v>15.582000000000001</v>
      </c>
      <c r="I219" s="145"/>
      <c r="J219" s="146">
        <f t="shared" si="30"/>
        <v>0</v>
      </c>
      <c r="K219" s="147"/>
      <c r="L219" s="28"/>
      <c r="M219" s="148" t="s">
        <v>1</v>
      </c>
      <c r="N219" s="149" t="s">
        <v>36</v>
      </c>
      <c r="P219" s="150">
        <f t="shared" si="31"/>
        <v>0</v>
      </c>
      <c r="Q219" s="150">
        <v>0</v>
      </c>
      <c r="R219" s="150">
        <f t="shared" si="32"/>
        <v>0</v>
      </c>
      <c r="S219" s="150">
        <v>5.7000000000000002E-2</v>
      </c>
      <c r="T219" s="151">
        <f t="shared" si="33"/>
        <v>0.88817400000000002</v>
      </c>
      <c r="AR219" s="152" t="s">
        <v>191</v>
      </c>
      <c r="AT219" s="152" t="s">
        <v>187</v>
      </c>
      <c r="AU219" s="152" t="s">
        <v>83</v>
      </c>
      <c r="AY219" s="13" t="s">
        <v>185</v>
      </c>
      <c r="BE219" s="153">
        <f t="shared" si="34"/>
        <v>0</v>
      </c>
      <c r="BF219" s="153">
        <f t="shared" si="35"/>
        <v>0</v>
      </c>
      <c r="BG219" s="153">
        <f t="shared" si="36"/>
        <v>0</v>
      </c>
      <c r="BH219" s="153">
        <f t="shared" si="37"/>
        <v>0</v>
      </c>
      <c r="BI219" s="153">
        <f t="shared" si="38"/>
        <v>0</v>
      </c>
      <c r="BJ219" s="13" t="s">
        <v>83</v>
      </c>
      <c r="BK219" s="153">
        <f t="shared" si="39"/>
        <v>0</v>
      </c>
      <c r="BL219" s="13" t="s">
        <v>191</v>
      </c>
      <c r="BM219" s="152" t="s">
        <v>463</v>
      </c>
    </row>
    <row r="220" spans="2:65" s="1" customFormat="1" ht="24.25" customHeight="1">
      <c r="B220" s="139"/>
      <c r="C220" s="140" t="s">
        <v>464</v>
      </c>
      <c r="D220" s="140" t="s">
        <v>187</v>
      </c>
      <c r="E220" s="141" t="s">
        <v>465</v>
      </c>
      <c r="F220" s="142" t="s">
        <v>466</v>
      </c>
      <c r="G220" s="143" t="s">
        <v>255</v>
      </c>
      <c r="H220" s="144">
        <v>39</v>
      </c>
      <c r="I220" s="145"/>
      <c r="J220" s="146">
        <f t="shared" si="30"/>
        <v>0</v>
      </c>
      <c r="K220" s="147"/>
      <c r="L220" s="28"/>
      <c r="M220" s="148" t="s">
        <v>1</v>
      </c>
      <c r="N220" s="149" t="s">
        <v>36</v>
      </c>
      <c r="P220" s="150">
        <f t="shared" si="31"/>
        <v>0</v>
      </c>
      <c r="Q220" s="150">
        <v>0</v>
      </c>
      <c r="R220" s="150">
        <f t="shared" si="32"/>
        <v>0</v>
      </c>
      <c r="S220" s="150">
        <v>2.4E-2</v>
      </c>
      <c r="T220" s="151">
        <f t="shared" si="33"/>
        <v>0.93600000000000005</v>
      </c>
      <c r="AR220" s="152" t="s">
        <v>191</v>
      </c>
      <c r="AT220" s="152" t="s">
        <v>187</v>
      </c>
      <c r="AU220" s="152" t="s">
        <v>83</v>
      </c>
      <c r="AY220" s="13" t="s">
        <v>185</v>
      </c>
      <c r="BE220" s="153">
        <f t="shared" si="34"/>
        <v>0</v>
      </c>
      <c r="BF220" s="153">
        <f t="shared" si="35"/>
        <v>0</v>
      </c>
      <c r="BG220" s="153">
        <f t="shared" si="36"/>
        <v>0</v>
      </c>
      <c r="BH220" s="153">
        <f t="shared" si="37"/>
        <v>0</v>
      </c>
      <c r="BI220" s="153">
        <f t="shared" si="38"/>
        <v>0</v>
      </c>
      <c r="BJ220" s="13" t="s">
        <v>83</v>
      </c>
      <c r="BK220" s="153">
        <f t="shared" si="39"/>
        <v>0</v>
      </c>
      <c r="BL220" s="13" t="s">
        <v>191</v>
      </c>
      <c r="BM220" s="152" t="s">
        <v>467</v>
      </c>
    </row>
    <row r="221" spans="2:65" s="1" customFormat="1" ht="24.25" customHeight="1">
      <c r="B221" s="139"/>
      <c r="C221" s="140" t="s">
        <v>468</v>
      </c>
      <c r="D221" s="140" t="s">
        <v>187</v>
      </c>
      <c r="E221" s="141" t="s">
        <v>469</v>
      </c>
      <c r="F221" s="142" t="s">
        <v>470</v>
      </c>
      <c r="G221" s="143" t="s">
        <v>190</v>
      </c>
      <c r="H221" s="144">
        <v>61.424999999999997</v>
      </c>
      <c r="I221" s="145"/>
      <c r="J221" s="146">
        <f t="shared" si="30"/>
        <v>0</v>
      </c>
      <c r="K221" s="147"/>
      <c r="L221" s="28"/>
      <c r="M221" s="148" t="s">
        <v>1</v>
      </c>
      <c r="N221" s="149" t="s">
        <v>36</v>
      </c>
      <c r="P221" s="150">
        <f t="shared" si="31"/>
        <v>0</v>
      </c>
      <c r="Q221" s="150">
        <v>0</v>
      </c>
      <c r="R221" s="150">
        <f t="shared" si="32"/>
        <v>0</v>
      </c>
      <c r="S221" s="150">
        <v>7.5999999999999998E-2</v>
      </c>
      <c r="T221" s="151">
        <f t="shared" si="33"/>
        <v>4.6682999999999995</v>
      </c>
      <c r="AR221" s="152" t="s">
        <v>191</v>
      </c>
      <c r="AT221" s="152" t="s">
        <v>187</v>
      </c>
      <c r="AU221" s="152" t="s">
        <v>83</v>
      </c>
      <c r="AY221" s="13" t="s">
        <v>185</v>
      </c>
      <c r="BE221" s="153">
        <f t="shared" si="34"/>
        <v>0</v>
      </c>
      <c r="BF221" s="153">
        <f t="shared" si="35"/>
        <v>0</v>
      </c>
      <c r="BG221" s="153">
        <f t="shared" si="36"/>
        <v>0</v>
      </c>
      <c r="BH221" s="153">
        <f t="shared" si="37"/>
        <v>0</v>
      </c>
      <c r="BI221" s="153">
        <f t="shared" si="38"/>
        <v>0</v>
      </c>
      <c r="BJ221" s="13" t="s">
        <v>83</v>
      </c>
      <c r="BK221" s="153">
        <f t="shared" si="39"/>
        <v>0</v>
      </c>
      <c r="BL221" s="13" t="s">
        <v>191</v>
      </c>
      <c r="BM221" s="152" t="s">
        <v>471</v>
      </c>
    </row>
    <row r="222" spans="2:65" s="1" customFormat="1" ht="24.25" customHeight="1">
      <c r="B222" s="139"/>
      <c r="C222" s="140" t="s">
        <v>472</v>
      </c>
      <c r="D222" s="140" t="s">
        <v>187</v>
      </c>
      <c r="E222" s="141" t="s">
        <v>473</v>
      </c>
      <c r="F222" s="142" t="s">
        <v>474</v>
      </c>
      <c r="G222" s="143" t="s">
        <v>190</v>
      </c>
      <c r="H222" s="144">
        <v>9.4499999999999993</v>
      </c>
      <c r="I222" s="145"/>
      <c r="J222" s="146">
        <f t="shared" si="30"/>
        <v>0</v>
      </c>
      <c r="K222" s="147"/>
      <c r="L222" s="28"/>
      <c r="M222" s="148" t="s">
        <v>1</v>
      </c>
      <c r="N222" s="149" t="s">
        <v>36</v>
      </c>
      <c r="P222" s="150">
        <f t="shared" si="31"/>
        <v>0</v>
      </c>
      <c r="Q222" s="150">
        <v>0</v>
      </c>
      <c r="R222" s="150">
        <f t="shared" si="32"/>
        <v>0</v>
      </c>
      <c r="S222" s="150">
        <v>6.3E-2</v>
      </c>
      <c r="T222" s="151">
        <f t="shared" si="33"/>
        <v>0.59534999999999993</v>
      </c>
      <c r="AR222" s="152" t="s">
        <v>191</v>
      </c>
      <c r="AT222" s="152" t="s">
        <v>187</v>
      </c>
      <c r="AU222" s="152" t="s">
        <v>83</v>
      </c>
      <c r="AY222" s="13" t="s">
        <v>185</v>
      </c>
      <c r="BE222" s="153">
        <f t="shared" si="34"/>
        <v>0</v>
      </c>
      <c r="BF222" s="153">
        <f t="shared" si="35"/>
        <v>0</v>
      </c>
      <c r="BG222" s="153">
        <f t="shared" si="36"/>
        <v>0</v>
      </c>
      <c r="BH222" s="153">
        <f t="shared" si="37"/>
        <v>0</v>
      </c>
      <c r="BI222" s="153">
        <f t="shared" si="38"/>
        <v>0</v>
      </c>
      <c r="BJ222" s="13" t="s">
        <v>83</v>
      </c>
      <c r="BK222" s="153">
        <f t="shared" si="39"/>
        <v>0</v>
      </c>
      <c r="BL222" s="13" t="s">
        <v>191</v>
      </c>
      <c r="BM222" s="152" t="s">
        <v>475</v>
      </c>
    </row>
    <row r="223" spans="2:65" s="1" customFormat="1" ht="21.75" customHeight="1">
      <c r="B223" s="139"/>
      <c r="C223" s="140" t="s">
        <v>476</v>
      </c>
      <c r="D223" s="140" t="s">
        <v>187</v>
      </c>
      <c r="E223" s="141" t="s">
        <v>477</v>
      </c>
      <c r="F223" s="142" t="s">
        <v>478</v>
      </c>
      <c r="G223" s="143" t="s">
        <v>190</v>
      </c>
      <c r="H223" s="144">
        <v>6</v>
      </c>
      <c r="I223" s="145"/>
      <c r="J223" s="146">
        <f t="shared" si="30"/>
        <v>0</v>
      </c>
      <c r="K223" s="147"/>
      <c r="L223" s="28"/>
      <c r="M223" s="148" t="s">
        <v>1</v>
      </c>
      <c r="N223" s="149" t="s">
        <v>36</v>
      </c>
      <c r="P223" s="150">
        <f t="shared" si="31"/>
        <v>0</v>
      </c>
      <c r="Q223" s="150">
        <v>0</v>
      </c>
      <c r="R223" s="150">
        <f t="shared" si="32"/>
        <v>0</v>
      </c>
      <c r="S223" s="150">
        <v>6.0000000000000001E-3</v>
      </c>
      <c r="T223" s="151">
        <f t="shared" si="33"/>
        <v>3.6000000000000004E-2</v>
      </c>
      <c r="AR223" s="152" t="s">
        <v>191</v>
      </c>
      <c r="AT223" s="152" t="s">
        <v>187</v>
      </c>
      <c r="AU223" s="152" t="s">
        <v>83</v>
      </c>
      <c r="AY223" s="13" t="s">
        <v>185</v>
      </c>
      <c r="BE223" s="153">
        <f t="shared" si="34"/>
        <v>0</v>
      </c>
      <c r="BF223" s="153">
        <f t="shared" si="35"/>
        <v>0</v>
      </c>
      <c r="BG223" s="153">
        <f t="shared" si="36"/>
        <v>0</v>
      </c>
      <c r="BH223" s="153">
        <f t="shared" si="37"/>
        <v>0</v>
      </c>
      <c r="BI223" s="153">
        <f t="shared" si="38"/>
        <v>0</v>
      </c>
      <c r="BJ223" s="13" t="s">
        <v>83</v>
      </c>
      <c r="BK223" s="153">
        <f t="shared" si="39"/>
        <v>0</v>
      </c>
      <c r="BL223" s="13" t="s">
        <v>191</v>
      </c>
      <c r="BM223" s="152" t="s">
        <v>479</v>
      </c>
    </row>
    <row r="224" spans="2:65" s="1" customFormat="1" ht="24.25" customHeight="1">
      <c r="B224" s="139"/>
      <c r="C224" s="140" t="s">
        <v>480</v>
      </c>
      <c r="D224" s="140" t="s">
        <v>187</v>
      </c>
      <c r="E224" s="141" t="s">
        <v>481</v>
      </c>
      <c r="F224" s="142" t="s">
        <v>482</v>
      </c>
      <c r="G224" s="143" t="s">
        <v>190</v>
      </c>
      <c r="H224" s="144">
        <v>3.7559999999999998</v>
      </c>
      <c r="I224" s="145"/>
      <c r="J224" s="146">
        <f t="shared" si="30"/>
        <v>0</v>
      </c>
      <c r="K224" s="147"/>
      <c r="L224" s="28"/>
      <c r="M224" s="148" t="s">
        <v>1</v>
      </c>
      <c r="N224" s="149" t="s">
        <v>36</v>
      </c>
      <c r="P224" s="150">
        <f t="shared" si="31"/>
        <v>0</v>
      </c>
      <c r="Q224" s="150">
        <v>0</v>
      </c>
      <c r="R224" s="150">
        <f t="shared" si="32"/>
        <v>0</v>
      </c>
      <c r="S224" s="150">
        <v>7.3999999999999996E-2</v>
      </c>
      <c r="T224" s="151">
        <f t="shared" si="33"/>
        <v>0.27794399999999997</v>
      </c>
      <c r="AR224" s="152" t="s">
        <v>252</v>
      </c>
      <c r="AT224" s="152" t="s">
        <v>187</v>
      </c>
      <c r="AU224" s="152" t="s">
        <v>83</v>
      </c>
      <c r="AY224" s="13" t="s">
        <v>185</v>
      </c>
      <c r="BE224" s="153">
        <f t="shared" si="34"/>
        <v>0</v>
      </c>
      <c r="BF224" s="153">
        <f t="shared" si="35"/>
        <v>0</v>
      </c>
      <c r="BG224" s="153">
        <f t="shared" si="36"/>
        <v>0</v>
      </c>
      <c r="BH224" s="153">
        <f t="shared" si="37"/>
        <v>0</v>
      </c>
      <c r="BI224" s="153">
        <f t="shared" si="38"/>
        <v>0</v>
      </c>
      <c r="BJ224" s="13" t="s">
        <v>83</v>
      </c>
      <c r="BK224" s="153">
        <f t="shared" si="39"/>
        <v>0</v>
      </c>
      <c r="BL224" s="13" t="s">
        <v>252</v>
      </c>
      <c r="BM224" s="152" t="s">
        <v>483</v>
      </c>
    </row>
    <row r="225" spans="2:65" s="1" customFormat="1" ht="24.25" customHeight="1">
      <c r="B225" s="139"/>
      <c r="C225" s="140" t="s">
        <v>484</v>
      </c>
      <c r="D225" s="140" t="s">
        <v>187</v>
      </c>
      <c r="E225" s="141" t="s">
        <v>485</v>
      </c>
      <c r="F225" s="142" t="s">
        <v>486</v>
      </c>
      <c r="G225" s="143" t="s">
        <v>190</v>
      </c>
      <c r="H225" s="144">
        <v>10.96</v>
      </c>
      <c r="I225" s="145"/>
      <c r="J225" s="146">
        <f t="shared" si="30"/>
        <v>0</v>
      </c>
      <c r="K225" s="147"/>
      <c r="L225" s="28"/>
      <c r="M225" s="148" t="s">
        <v>1</v>
      </c>
      <c r="N225" s="149" t="s">
        <v>36</v>
      </c>
      <c r="P225" s="150">
        <f t="shared" si="31"/>
        <v>0</v>
      </c>
      <c r="Q225" s="150">
        <v>0</v>
      </c>
      <c r="R225" s="150">
        <f t="shared" si="32"/>
        <v>0</v>
      </c>
      <c r="S225" s="150">
        <v>0</v>
      </c>
      <c r="T225" s="151">
        <f t="shared" si="33"/>
        <v>0</v>
      </c>
      <c r="AR225" s="152" t="s">
        <v>191</v>
      </c>
      <c r="AT225" s="152" t="s">
        <v>187</v>
      </c>
      <c r="AU225" s="152" t="s">
        <v>83</v>
      </c>
      <c r="AY225" s="13" t="s">
        <v>185</v>
      </c>
      <c r="BE225" s="153">
        <f t="shared" si="34"/>
        <v>0</v>
      </c>
      <c r="BF225" s="153">
        <f t="shared" si="35"/>
        <v>0</v>
      </c>
      <c r="BG225" s="153">
        <f t="shared" si="36"/>
        <v>0</v>
      </c>
      <c r="BH225" s="153">
        <f t="shared" si="37"/>
        <v>0</v>
      </c>
      <c r="BI225" s="153">
        <f t="shared" si="38"/>
        <v>0</v>
      </c>
      <c r="BJ225" s="13" t="s">
        <v>83</v>
      </c>
      <c r="BK225" s="153">
        <f t="shared" si="39"/>
        <v>0</v>
      </c>
      <c r="BL225" s="13" t="s">
        <v>191</v>
      </c>
      <c r="BM225" s="152" t="s">
        <v>487</v>
      </c>
    </row>
    <row r="226" spans="2:65" s="1" customFormat="1" ht="24.25" customHeight="1">
      <c r="B226" s="139"/>
      <c r="C226" s="140" t="s">
        <v>488</v>
      </c>
      <c r="D226" s="140" t="s">
        <v>187</v>
      </c>
      <c r="E226" s="141" t="s">
        <v>489</v>
      </c>
      <c r="F226" s="142" t="s">
        <v>490</v>
      </c>
      <c r="G226" s="143" t="s">
        <v>198</v>
      </c>
      <c r="H226" s="144">
        <v>2.2360000000000002</v>
      </c>
      <c r="I226" s="145"/>
      <c r="J226" s="146">
        <f t="shared" si="30"/>
        <v>0</v>
      </c>
      <c r="K226" s="147"/>
      <c r="L226" s="28"/>
      <c r="M226" s="148" t="s">
        <v>1</v>
      </c>
      <c r="N226" s="149" t="s">
        <v>36</v>
      </c>
      <c r="P226" s="150">
        <f t="shared" si="31"/>
        <v>0</v>
      </c>
      <c r="Q226" s="150">
        <v>0</v>
      </c>
      <c r="R226" s="150">
        <f t="shared" si="32"/>
        <v>0</v>
      </c>
      <c r="S226" s="150">
        <v>1.875</v>
      </c>
      <c r="T226" s="151">
        <f t="shared" si="33"/>
        <v>4.1925000000000008</v>
      </c>
      <c r="AR226" s="152" t="s">
        <v>191</v>
      </c>
      <c r="AT226" s="152" t="s">
        <v>187</v>
      </c>
      <c r="AU226" s="152" t="s">
        <v>83</v>
      </c>
      <c r="AY226" s="13" t="s">
        <v>185</v>
      </c>
      <c r="BE226" s="153">
        <f t="shared" si="34"/>
        <v>0</v>
      </c>
      <c r="BF226" s="153">
        <f t="shared" si="35"/>
        <v>0</v>
      </c>
      <c r="BG226" s="153">
        <f t="shared" si="36"/>
        <v>0</v>
      </c>
      <c r="BH226" s="153">
        <f t="shared" si="37"/>
        <v>0</v>
      </c>
      <c r="BI226" s="153">
        <f t="shared" si="38"/>
        <v>0</v>
      </c>
      <c r="BJ226" s="13" t="s">
        <v>83</v>
      </c>
      <c r="BK226" s="153">
        <f t="shared" si="39"/>
        <v>0</v>
      </c>
      <c r="BL226" s="13" t="s">
        <v>191</v>
      </c>
      <c r="BM226" s="152" t="s">
        <v>491</v>
      </c>
    </row>
    <row r="227" spans="2:65" s="1" customFormat="1" ht="24.25" customHeight="1">
      <c r="B227" s="139"/>
      <c r="C227" s="140" t="s">
        <v>492</v>
      </c>
      <c r="D227" s="140" t="s">
        <v>187</v>
      </c>
      <c r="E227" s="141" t="s">
        <v>493</v>
      </c>
      <c r="F227" s="142" t="s">
        <v>494</v>
      </c>
      <c r="G227" s="143" t="s">
        <v>190</v>
      </c>
      <c r="H227" s="144">
        <v>2.2999999999999998</v>
      </c>
      <c r="I227" s="145"/>
      <c r="J227" s="146">
        <f t="shared" si="30"/>
        <v>0</v>
      </c>
      <c r="K227" s="147"/>
      <c r="L227" s="28"/>
      <c r="M227" s="148" t="s">
        <v>1</v>
      </c>
      <c r="N227" s="149" t="s">
        <v>36</v>
      </c>
      <c r="P227" s="150">
        <f t="shared" si="31"/>
        <v>0</v>
      </c>
      <c r="Q227" s="150">
        <v>0</v>
      </c>
      <c r="R227" s="150">
        <f t="shared" si="32"/>
        <v>0</v>
      </c>
      <c r="S227" s="150">
        <v>0.27</v>
      </c>
      <c r="T227" s="151">
        <f t="shared" si="33"/>
        <v>0.621</v>
      </c>
      <c r="AR227" s="152" t="s">
        <v>191</v>
      </c>
      <c r="AT227" s="152" t="s">
        <v>187</v>
      </c>
      <c r="AU227" s="152" t="s">
        <v>83</v>
      </c>
      <c r="AY227" s="13" t="s">
        <v>185</v>
      </c>
      <c r="BE227" s="153">
        <f t="shared" si="34"/>
        <v>0</v>
      </c>
      <c r="BF227" s="153">
        <f t="shared" si="35"/>
        <v>0</v>
      </c>
      <c r="BG227" s="153">
        <f t="shared" si="36"/>
        <v>0</v>
      </c>
      <c r="BH227" s="153">
        <f t="shared" si="37"/>
        <v>0</v>
      </c>
      <c r="BI227" s="153">
        <f t="shared" si="38"/>
        <v>0</v>
      </c>
      <c r="BJ227" s="13" t="s">
        <v>83</v>
      </c>
      <c r="BK227" s="153">
        <f t="shared" si="39"/>
        <v>0</v>
      </c>
      <c r="BL227" s="13" t="s">
        <v>191</v>
      </c>
      <c r="BM227" s="152" t="s">
        <v>495</v>
      </c>
    </row>
    <row r="228" spans="2:65" s="1" customFormat="1" ht="24.25" customHeight="1">
      <c r="B228" s="139"/>
      <c r="C228" s="140" t="s">
        <v>496</v>
      </c>
      <c r="D228" s="140" t="s">
        <v>187</v>
      </c>
      <c r="E228" s="141" t="s">
        <v>497</v>
      </c>
      <c r="F228" s="142" t="s">
        <v>498</v>
      </c>
      <c r="G228" s="143" t="s">
        <v>198</v>
      </c>
      <c r="H228" s="144">
        <v>2.702</v>
      </c>
      <c r="I228" s="145"/>
      <c r="J228" s="146">
        <f t="shared" si="30"/>
        <v>0</v>
      </c>
      <c r="K228" s="147"/>
      <c r="L228" s="28"/>
      <c r="M228" s="148" t="s">
        <v>1</v>
      </c>
      <c r="N228" s="149" t="s">
        <v>36</v>
      </c>
      <c r="P228" s="150">
        <f t="shared" si="31"/>
        <v>0</v>
      </c>
      <c r="Q228" s="150">
        <v>0</v>
      </c>
      <c r="R228" s="150">
        <f t="shared" si="32"/>
        <v>0</v>
      </c>
      <c r="S228" s="150">
        <v>1.875</v>
      </c>
      <c r="T228" s="151">
        <f t="shared" si="33"/>
        <v>5.0662500000000001</v>
      </c>
      <c r="AR228" s="152" t="s">
        <v>191</v>
      </c>
      <c r="AT228" s="152" t="s">
        <v>187</v>
      </c>
      <c r="AU228" s="152" t="s">
        <v>83</v>
      </c>
      <c r="AY228" s="13" t="s">
        <v>185</v>
      </c>
      <c r="BE228" s="153">
        <f t="shared" si="34"/>
        <v>0</v>
      </c>
      <c r="BF228" s="153">
        <f t="shared" si="35"/>
        <v>0</v>
      </c>
      <c r="BG228" s="153">
        <f t="shared" si="36"/>
        <v>0</v>
      </c>
      <c r="BH228" s="153">
        <f t="shared" si="37"/>
        <v>0</v>
      </c>
      <c r="BI228" s="153">
        <f t="shared" si="38"/>
        <v>0</v>
      </c>
      <c r="BJ228" s="13" t="s">
        <v>83</v>
      </c>
      <c r="BK228" s="153">
        <f t="shared" si="39"/>
        <v>0</v>
      </c>
      <c r="BL228" s="13" t="s">
        <v>191</v>
      </c>
      <c r="BM228" s="152" t="s">
        <v>499</v>
      </c>
    </row>
    <row r="229" spans="2:65" s="1" customFormat="1" ht="21.75" customHeight="1">
      <c r="B229" s="139"/>
      <c r="C229" s="140" t="s">
        <v>500</v>
      </c>
      <c r="D229" s="140" t="s">
        <v>187</v>
      </c>
      <c r="E229" s="141" t="s">
        <v>501</v>
      </c>
      <c r="F229" s="142" t="s">
        <v>502</v>
      </c>
      <c r="G229" s="143" t="s">
        <v>241</v>
      </c>
      <c r="H229" s="144">
        <v>48.16</v>
      </c>
      <c r="I229" s="145"/>
      <c r="J229" s="146">
        <f t="shared" si="30"/>
        <v>0</v>
      </c>
      <c r="K229" s="147"/>
      <c r="L229" s="28"/>
      <c r="M229" s="148" t="s">
        <v>1</v>
      </c>
      <c r="N229" s="149" t="s">
        <v>36</v>
      </c>
      <c r="P229" s="150">
        <f t="shared" si="31"/>
        <v>0</v>
      </c>
      <c r="Q229" s="150">
        <v>0</v>
      </c>
      <c r="R229" s="150">
        <f t="shared" si="32"/>
        <v>0</v>
      </c>
      <c r="S229" s="150">
        <v>0</v>
      </c>
      <c r="T229" s="151">
        <f t="shared" si="33"/>
        <v>0</v>
      </c>
      <c r="AR229" s="152" t="s">
        <v>191</v>
      </c>
      <c r="AT229" s="152" t="s">
        <v>187</v>
      </c>
      <c r="AU229" s="152" t="s">
        <v>83</v>
      </c>
      <c r="AY229" s="13" t="s">
        <v>185</v>
      </c>
      <c r="BE229" s="153">
        <f t="shared" si="34"/>
        <v>0</v>
      </c>
      <c r="BF229" s="153">
        <f t="shared" si="35"/>
        <v>0</v>
      </c>
      <c r="BG229" s="153">
        <f t="shared" si="36"/>
        <v>0</v>
      </c>
      <c r="BH229" s="153">
        <f t="shared" si="37"/>
        <v>0</v>
      </c>
      <c r="BI229" s="153">
        <f t="shared" si="38"/>
        <v>0</v>
      </c>
      <c r="BJ229" s="13" t="s">
        <v>83</v>
      </c>
      <c r="BK229" s="153">
        <f t="shared" si="39"/>
        <v>0</v>
      </c>
      <c r="BL229" s="13" t="s">
        <v>191</v>
      </c>
      <c r="BM229" s="152" t="s">
        <v>503</v>
      </c>
    </row>
    <row r="230" spans="2:65" s="1" customFormat="1" ht="33" customHeight="1">
      <c r="B230" s="139"/>
      <c r="C230" s="140" t="s">
        <v>504</v>
      </c>
      <c r="D230" s="140" t="s">
        <v>187</v>
      </c>
      <c r="E230" s="141" t="s">
        <v>505</v>
      </c>
      <c r="F230" s="142" t="s">
        <v>506</v>
      </c>
      <c r="G230" s="143" t="s">
        <v>190</v>
      </c>
      <c r="H230" s="144">
        <v>435.82</v>
      </c>
      <c r="I230" s="145"/>
      <c r="J230" s="146">
        <f t="shared" si="30"/>
        <v>0</v>
      </c>
      <c r="K230" s="147"/>
      <c r="L230" s="28"/>
      <c r="M230" s="148" t="s">
        <v>1</v>
      </c>
      <c r="N230" s="149" t="s">
        <v>36</v>
      </c>
      <c r="P230" s="150">
        <f t="shared" si="31"/>
        <v>0</v>
      </c>
      <c r="Q230" s="150">
        <v>0</v>
      </c>
      <c r="R230" s="150">
        <f t="shared" si="32"/>
        <v>0</v>
      </c>
      <c r="S230" s="150">
        <v>0</v>
      </c>
      <c r="T230" s="151">
        <f t="shared" si="33"/>
        <v>0</v>
      </c>
      <c r="AR230" s="152" t="s">
        <v>191</v>
      </c>
      <c r="AT230" s="152" t="s">
        <v>187</v>
      </c>
      <c r="AU230" s="152" t="s">
        <v>83</v>
      </c>
      <c r="AY230" s="13" t="s">
        <v>185</v>
      </c>
      <c r="BE230" s="153">
        <f t="shared" si="34"/>
        <v>0</v>
      </c>
      <c r="BF230" s="153">
        <f t="shared" si="35"/>
        <v>0</v>
      </c>
      <c r="BG230" s="153">
        <f t="shared" si="36"/>
        <v>0</v>
      </c>
      <c r="BH230" s="153">
        <f t="shared" si="37"/>
        <v>0</v>
      </c>
      <c r="BI230" s="153">
        <f t="shared" si="38"/>
        <v>0</v>
      </c>
      <c r="BJ230" s="13" t="s">
        <v>83</v>
      </c>
      <c r="BK230" s="153">
        <f t="shared" si="39"/>
        <v>0</v>
      </c>
      <c r="BL230" s="13" t="s">
        <v>191</v>
      </c>
      <c r="BM230" s="152" t="s">
        <v>507</v>
      </c>
    </row>
    <row r="231" spans="2:65" s="1" customFormat="1" ht="33" customHeight="1">
      <c r="B231" s="139"/>
      <c r="C231" s="140" t="s">
        <v>508</v>
      </c>
      <c r="D231" s="140" t="s">
        <v>187</v>
      </c>
      <c r="E231" s="141" t="s">
        <v>509</v>
      </c>
      <c r="F231" s="142" t="s">
        <v>510</v>
      </c>
      <c r="G231" s="143" t="s">
        <v>190</v>
      </c>
      <c r="H231" s="144">
        <v>1002.996</v>
      </c>
      <c r="I231" s="145"/>
      <c r="J231" s="146">
        <f t="shared" si="30"/>
        <v>0</v>
      </c>
      <c r="K231" s="147"/>
      <c r="L231" s="28"/>
      <c r="M231" s="148" t="s">
        <v>1</v>
      </c>
      <c r="N231" s="149" t="s">
        <v>36</v>
      </c>
      <c r="P231" s="150">
        <f t="shared" si="31"/>
        <v>0</v>
      </c>
      <c r="Q231" s="150">
        <v>0</v>
      </c>
      <c r="R231" s="150">
        <f t="shared" si="32"/>
        <v>0</v>
      </c>
      <c r="S231" s="150">
        <v>0</v>
      </c>
      <c r="T231" s="151">
        <f t="shared" si="33"/>
        <v>0</v>
      </c>
      <c r="AR231" s="152" t="s">
        <v>191</v>
      </c>
      <c r="AT231" s="152" t="s">
        <v>187</v>
      </c>
      <c r="AU231" s="152" t="s">
        <v>83</v>
      </c>
      <c r="AY231" s="13" t="s">
        <v>185</v>
      </c>
      <c r="BE231" s="153">
        <f t="shared" si="34"/>
        <v>0</v>
      </c>
      <c r="BF231" s="153">
        <f t="shared" si="35"/>
        <v>0</v>
      </c>
      <c r="BG231" s="153">
        <f t="shared" si="36"/>
        <v>0</v>
      </c>
      <c r="BH231" s="153">
        <f t="shared" si="37"/>
        <v>0</v>
      </c>
      <c r="BI231" s="153">
        <f t="shared" si="38"/>
        <v>0</v>
      </c>
      <c r="BJ231" s="13" t="s">
        <v>83</v>
      </c>
      <c r="BK231" s="153">
        <f t="shared" si="39"/>
        <v>0</v>
      </c>
      <c r="BL231" s="13" t="s">
        <v>191</v>
      </c>
      <c r="BM231" s="152" t="s">
        <v>511</v>
      </c>
    </row>
    <row r="232" spans="2:65" s="1" customFormat="1" ht="38" customHeight="1">
      <c r="B232" s="139"/>
      <c r="C232" s="140" t="s">
        <v>512</v>
      </c>
      <c r="D232" s="140" t="s">
        <v>187</v>
      </c>
      <c r="E232" s="141" t="s">
        <v>513</v>
      </c>
      <c r="F232" s="142" t="s">
        <v>514</v>
      </c>
      <c r="G232" s="143" t="s">
        <v>190</v>
      </c>
      <c r="H232" s="144">
        <v>580.17899999999997</v>
      </c>
      <c r="I232" s="145"/>
      <c r="J232" s="146">
        <f t="shared" si="30"/>
        <v>0</v>
      </c>
      <c r="K232" s="147"/>
      <c r="L232" s="28"/>
      <c r="M232" s="148" t="s">
        <v>1</v>
      </c>
      <c r="N232" s="149" t="s">
        <v>36</v>
      </c>
      <c r="P232" s="150">
        <f t="shared" si="31"/>
        <v>0</v>
      </c>
      <c r="Q232" s="150">
        <v>0</v>
      </c>
      <c r="R232" s="150">
        <f t="shared" si="32"/>
        <v>0</v>
      </c>
      <c r="S232" s="150">
        <v>0</v>
      </c>
      <c r="T232" s="151">
        <f t="shared" si="33"/>
        <v>0</v>
      </c>
      <c r="AR232" s="152" t="s">
        <v>191</v>
      </c>
      <c r="AT232" s="152" t="s">
        <v>187</v>
      </c>
      <c r="AU232" s="152" t="s">
        <v>83</v>
      </c>
      <c r="AY232" s="13" t="s">
        <v>185</v>
      </c>
      <c r="BE232" s="153">
        <f t="shared" si="34"/>
        <v>0</v>
      </c>
      <c r="BF232" s="153">
        <f t="shared" si="35"/>
        <v>0</v>
      </c>
      <c r="BG232" s="153">
        <f t="shared" si="36"/>
        <v>0</v>
      </c>
      <c r="BH232" s="153">
        <f t="shared" si="37"/>
        <v>0</v>
      </c>
      <c r="BI232" s="153">
        <f t="shared" si="38"/>
        <v>0</v>
      </c>
      <c r="BJ232" s="13" t="s">
        <v>83</v>
      </c>
      <c r="BK232" s="153">
        <f t="shared" si="39"/>
        <v>0</v>
      </c>
      <c r="BL232" s="13" t="s">
        <v>191</v>
      </c>
      <c r="BM232" s="152" t="s">
        <v>515</v>
      </c>
    </row>
    <row r="233" spans="2:65" s="1" customFormat="1" ht="38" customHeight="1">
      <c r="B233" s="139"/>
      <c r="C233" s="140" t="s">
        <v>516</v>
      </c>
      <c r="D233" s="140" t="s">
        <v>187</v>
      </c>
      <c r="E233" s="141" t="s">
        <v>517</v>
      </c>
      <c r="F233" s="142" t="s">
        <v>518</v>
      </c>
      <c r="G233" s="143" t="s">
        <v>190</v>
      </c>
      <c r="H233" s="144">
        <v>166.35</v>
      </c>
      <c r="I233" s="145"/>
      <c r="J233" s="146">
        <f t="shared" si="30"/>
        <v>0</v>
      </c>
      <c r="K233" s="147"/>
      <c r="L233" s="28"/>
      <c r="M233" s="148" t="s">
        <v>1</v>
      </c>
      <c r="N233" s="149" t="s">
        <v>36</v>
      </c>
      <c r="P233" s="150">
        <f t="shared" si="31"/>
        <v>0</v>
      </c>
      <c r="Q233" s="150">
        <v>0</v>
      </c>
      <c r="R233" s="150">
        <f t="shared" si="32"/>
        <v>0</v>
      </c>
      <c r="S233" s="150">
        <v>6.8000000000000005E-2</v>
      </c>
      <c r="T233" s="151">
        <f t="shared" si="33"/>
        <v>11.3118</v>
      </c>
      <c r="AR233" s="152" t="s">
        <v>191</v>
      </c>
      <c r="AT233" s="152" t="s">
        <v>187</v>
      </c>
      <c r="AU233" s="152" t="s">
        <v>83</v>
      </c>
      <c r="AY233" s="13" t="s">
        <v>185</v>
      </c>
      <c r="BE233" s="153">
        <f t="shared" si="34"/>
        <v>0</v>
      </c>
      <c r="BF233" s="153">
        <f t="shared" si="35"/>
        <v>0</v>
      </c>
      <c r="BG233" s="153">
        <f t="shared" si="36"/>
        <v>0</v>
      </c>
      <c r="BH233" s="153">
        <f t="shared" si="37"/>
        <v>0</v>
      </c>
      <c r="BI233" s="153">
        <f t="shared" si="38"/>
        <v>0</v>
      </c>
      <c r="BJ233" s="13" t="s">
        <v>83</v>
      </c>
      <c r="BK233" s="153">
        <f t="shared" si="39"/>
        <v>0</v>
      </c>
      <c r="BL233" s="13" t="s">
        <v>191</v>
      </c>
      <c r="BM233" s="152" t="s">
        <v>519</v>
      </c>
    </row>
    <row r="234" spans="2:65" s="1" customFormat="1" ht="33" customHeight="1">
      <c r="B234" s="139"/>
      <c r="C234" s="140" t="s">
        <v>520</v>
      </c>
      <c r="D234" s="140" t="s">
        <v>187</v>
      </c>
      <c r="E234" s="141" t="s">
        <v>521</v>
      </c>
      <c r="F234" s="142" t="s">
        <v>522</v>
      </c>
      <c r="G234" s="143" t="s">
        <v>190</v>
      </c>
      <c r="H234" s="144">
        <v>367.11</v>
      </c>
      <c r="I234" s="145"/>
      <c r="J234" s="146">
        <f t="shared" si="30"/>
        <v>0</v>
      </c>
      <c r="K234" s="147"/>
      <c r="L234" s="28"/>
      <c r="M234" s="148" t="s">
        <v>1</v>
      </c>
      <c r="N234" s="149" t="s">
        <v>36</v>
      </c>
      <c r="P234" s="150">
        <f t="shared" si="31"/>
        <v>0</v>
      </c>
      <c r="Q234" s="150">
        <v>0</v>
      </c>
      <c r="R234" s="150">
        <f t="shared" si="32"/>
        <v>0</v>
      </c>
      <c r="S234" s="150">
        <v>0</v>
      </c>
      <c r="T234" s="151">
        <f t="shared" si="33"/>
        <v>0</v>
      </c>
      <c r="AR234" s="152" t="s">
        <v>191</v>
      </c>
      <c r="AT234" s="152" t="s">
        <v>187</v>
      </c>
      <c r="AU234" s="152" t="s">
        <v>83</v>
      </c>
      <c r="AY234" s="13" t="s">
        <v>185</v>
      </c>
      <c r="BE234" s="153">
        <f t="shared" si="34"/>
        <v>0</v>
      </c>
      <c r="BF234" s="153">
        <f t="shared" si="35"/>
        <v>0</v>
      </c>
      <c r="BG234" s="153">
        <f t="shared" si="36"/>
        <v>0</v>
      </c>
      <c r="BH234" s="153">
        <f t="shared" si="37"/>
        <v>0</v>
      </c>
      <c r="BI234" s="153">
        <f t="shared" si="38"/>
        <v>0</v>
      </c>
      <c r="BJ234" s="13" t="s">
        <v>83</v>
      </c>
      <c r="BK234" s="153">
        <f t="shared" si="39"/>
        <v>0</v>
      </c>
      <c r="BL234" s="13" t="s">
        <v>191</v>
      </c>
      <c r="BM234" s="152" t="s">
        <v>523</v>
      </c>
    </row>
    <row r="235" spans="2:65" s="1" customFormat="1" ht="21.75" customHeight="1">
      <c r="B235" s="139"/>
      <c r="C235" s="140" t="s">
        <v>524</v>
      </c>
      <c r="D235" s="140" t="s">
        <v>187</v>
      </c>
      <c r="E235" s="141" t="s">
        <v>525</v>
      </c>
      <c r="F235" s="142" t="s">
        <v>526</v>
      </c>
      <c r="G235" s="143" t="s">
        <v>223</v>
      </c>
      <c r="H235" s="144">
        <v>203.01</v>
      </c>
      <c r="I235" s="145"/>
      <c r="J235" s="146">
        <f t="shared" si="30"/>
        <v>0</v>
      </c>
      <c r="K235" s="147"/>
      <c r="L235" s="28"/>
      <c r="M235" s="148" t="s">
        <v>1</v>
      </c>
      <c r="N235" s="149" t="s">
        <v>36</v>
      </c>
      <c r="P235" s="150">
        <f t="shared" si="31"/>
        <v>0</v>
      </c>
      <c r="Q235" s="150">
        <v>0</v>
      </c>
      <c r="R235" s="150">
        <f t="shared" si="32"/>
        <v>0</v>
      </c>
      <c r="S235" s="150">
        <v>0</v>
      </c>
      <c r="T235" s="151">
        <f t="shared" si="33"/>
        <v>0</v>
      </c>
      <c r="AR235" s="152" t="s">
        <v>191</v>
      </c>
      <c r="AT235" s="152" t="s">
        <v>187</v>
      </c>
      <c r="AU235" s="152" t="s">
        <v>83</v>
      </c>
      <c r="AY235" s="13" t="s">
        <v>185</v>
      </c>
      <c r="BE235" s="153">
        <f t="shared" si="34"/>
        <v>0</v>
      </c>
      <c r="BF235" s="153">
        <f t="shared" si="35"/>
        <v>0</v>
      </c>
      <c r="BG235" s="153">
        <f t="shared" si="36"/>
        <v>0</v>
      </c>
      <c r="BH235" s="153">
        <f t="shared" si="37"/>
        <v>0</v>
      </c>
      <c r="BI235" s="153">
        <f t="shared" si="38"/>
        <v>0</v>
      </c>
      <c r="BJ235" s="13" t="s">
        <v>83</v>
      </c>
      <c r="BK235" s="153">
        <f t="shared" si="39"/>
        <v>0</v>
      </c>
      <c r="BL235" s="13" t="s">
        <v>191</v>
      </c>
      <c r="BM235" s="152" t="s">
        <v>527</v>
      </c>
    </row>
    <row r="236" spans="2:65" s="1" customFormat="1" ht="24.25" customHeight="1">
      <c r="B236" s="139"/>
      <c r="C236" s="140" t="s">
        <v>528</v>
      </c>
      <c r="D236" s="140" t="s">
        <v>187</v>
      </c>
      <c r="E236" s="141" t="s">
        <v>529</v>
      </c>
      <c r="F236" s="142" t="s">
        <v>530</v>
      </c>
      <c r="G236" s="143" t="s">
        <v>223</v>
      </c>
      <c r="H236" s="144">
        <v>3857.19</v>
      </c>
      <c r="I236" s="145"/>
      <c r="J236" s="146">
        <f t="shared" si="30"/>
        <v>0</v>
      </c>
      <c r="K236" s="147"/>
      <c r="L236" s="28"/>
      <c r="M236" s="148" t="s">
        <v>1</v>
      </c>
      <c r="N236" s="149" t="s">
        <v>36</v>
      </c>
      <c r="P236" s="150">
        <f t="shared" si="31"/>
        <v>0</v>
      </c>
      <c r="Q236" s="150">
        <v>0</v>
      </c>
      <c r="R236" s="150">
        <f t="shared" si="32"/>
        <v>0</v>
      </c>
      <c r="S236" s="150">
        <v>0</v>
      </c>
      <c r="T236" s="151">
        <f t="shared" si="33"/>
        <v>0</v>
      </c>
      <c r="AR236" s="152" t="s">
        <v>191</v>
      </c>
      <c r="AT236" s="152" t="s">
        <v>187</v>
      </c>
      <c r="AU236" s="152" t="s">
        <v>83</v>
      </c>
      <c r="AY236" s="13" t="s">
        <v>185</v>
      </c>
      <c r="BE236" s="153">
        <f t="shared" si="34"/>
        <v>0</v>
      </c>
      <c r="BF236" s="153">
        <f t="shared" si="35"/>
        <v>0</v>
      </c>
      <c r="BG236" s="153">
        <f t="shared" si="36"/>
        <v>0</v>
      </c>
      <c r="BH236" s="153">
        <f t="shared" si="37"/>
        <v>0</v>
      </c>
      <c r="BI236" s="153">
        <f t="shared" si="38"/>
        <v>0</v>
      </c>
      <c r="BJ236" s="13" t="s">
        <v>83</v>
      </c>
      <c r="BK236" s="153">
        <f t="shared" si="39"/>
        <v>0</v>
      </c>
      <c r="BL236" s="13" t="s">
        <v>191</v>
      </c>
      <c r="BM236" s="152" t="s">
        <v>531</v>
      </c>
    </row>
    <row r="237" spans="2:65" s="1" customFormat="1" ht="24.25" customHeight="1">
      <c r="B237" s="139"/>
      <c r="C237" s="140" t="s">
        <v>532</v>
      </c>
      <c r="D237" s="140" t="s">
        <v>187</v>
      </c>
      <c r="E237" s="141" t="s">
        <v>533</v>
      </c>
      <c r="F237" s="142" t="s">
        <v>534</v>
      </c>
      <c r="G237" s="143" t="s">
        <v>223</v>
      </c>
      <c r="H237" s="144">
        <v>203.01</v>
      </c>
      <c r="I237" s="145"/>
      <c r="J237" s="146">
        <f t="shared" si="30"/>
        <v>0</v>
      </c>
      <c r="K237" s="147"/>
      <c r="L237" s="28"/>
      <c r="M237" s="148" t="s">
        <v>1</v>
      </c>
      <c r="N237" s="149" t="s">
        <v>36</v>
      </c>
      <c r="P237" s="150">
        <f t="shared" si="31"/>
        <v>0</v>
      </c>
      <c r="Q237" s="150">
        <v>0</v>
      </c>
      <c r="R237" s="150">
        <f t="shared" si="32"/>
        <v>0</v>
      </c>
      <c r="S237" s="150">
        <v>0</v>
      </c>
      <c r="T237" s="151">
        <f t="shared" si="33"/>
        <v>0</v>
      </c>
      <c r="AR237" s="152" t="s">
        <v>191</v>
      </c>
      <c r="AT237" s="152" t="s">
        <v>187</v>
      </c>
      <c r="AU237" s="152" t="s">
        <v>83</v>
      </c>
      <c r="AY237" s="13" t="s">
        <v>185</v>
      </c>
      <c r="BE237" s="153">
        <f t="shared" si="34"/>
        <v>0</v>
      </c>
      <c r="BF237" s="153">
        <f t="shared" si="35"/>
        <v>0</v>
      </c>
      <c r="BG237" s="153">
        <f t="shared" si="36"/>
        <v>0</v>
      </c>
      <c r="BH237" s="153">
        <f t="shared" si="37"/>
        <v>0</v>
      </c>
      <c r="BI237" s="153">
        <f t="shared" si="38"/>
        <v>0</v>
      </c>
      <c r="BJ237" s="13" t="s">
        <v>83</v>
      </c>
      <c r="BK237" s="153">
        <f t="shared" si="39"/>
        <v>0</v>
      </c>
      <c r="BL237" s="13" t="s">
        <v>191</v>
      </c>
      <c r="BM237" s="152" t="s">
        <v>535</v>
      </c>
    </row>
    <row r="238" spans="2:65" s="1" customFormat="1" ht="24.25" customHeight="1">
      <c r="B238" s="139"/>
      <c r="C238" s="140" t="s">
        <v>536</v>
      </c>
      <c r="D238" s="140" t="s">
        <v>187</v>
      </c>
      <c r="E238" s="141" t="s">
        <v>537</v>
      </c>
      <c r="F238" s="142" t="s">
        <v>538</v>
      </c>
      <c r="G238" s="143" t="s">
        <v>223</v>
      </c>
      <c r="H238" s="144">
        <v>609.03</v>
      </c>
      <c r="I238" s="145"/>
      <c r="J238" s="146">
        <f t="shared" si="30"/>
        <v>0</v>
      </c>
      <c r="K238" s="147"/>
      <c r="L238" s="28"/>
      <c r="M238" s="148" t="s">
        <v>1</v>
      </c>
      <c r="N238" s="149" t="s">
        <v>36</v>
      </c>
      <c r="P238" s="150">
        <f t="shared" si="31"/>
        <v>0</v>
      </c>
      <c r="Q238" s="150">
        <v>0</v>
      </c>
      <c r="R238" s="150">
        <f t="shared" si="32"/>
        <v>0</v>
      </c>
      <c r="S238" s="150">
        <v>0</v>
      </c>
      <c r="T238" s="151">
        <f t="shared" si="33"/>
        <v>0</v>
      </c>
      <c r="AR238" s="152" t="s">
        <v>191</v>
      </c>
      <c r="AT238" s="152" t="s">
        <v>187</v>
      </c>
      <c r="AU238" s="152" t="s">
        <v>83</v>
      </c>
      <c r="AY238" s="13" t="s">
        <v>185</v>
      </c>
      <c r="BE238" s="153">
        <f t="shared" si="34"/>
        <v>0</v>
      </c>
      <c r="BF238" s="153">
        <f t="shared" si="35"/>
        <v>0</v>
      </c>
      <c r="BG238" s="153">
        <f t="shared" si="36"/>
        <v>0</v>
      </c>
      <c r="BH238" s="153">
        <f t="shared" si="37"/>
        <v>0</v>
      </c>
      <c r="BI238" s="153">
        <f t="shared" si="38"/>
        <v>0</v>
      </c>
      <c r="BJ238" s="13" t="s">
        <v>83</v>
      </c>
      <c r="BK238" s="153">
        <f t="shared" si="39"/>
        <v>0</v>
      </c>
      <c r="BL238" s="13" t="s">
        <v>191</v>
      </c>
      <c r="BM238" s="152" t="s">
        <v>539</v>
      </c>
    </row>
    <row r="239" spans="2:65" s="1" customFormat="1" ht="16.5" customHeight="1">
      <c r="B239" s="139"/>
      <c r="C239" s="140" t="s">
        <v>540</v>
      </c>
      <c r="D239" s="140" t="s">
        <v>187</v>
      </c>
      <c r="E239" s="141" t="s">
        <v>541</v>
      </c>
      <c r="F239" s="142" t="s">
        <v>542</v>
      </c>
      <c r="G239" s="143" t="s">
        <v>223</v>
      </c>
      <c r="H239" s="144">
        <v>191.54599999999999</v>
      </c>
      <c r="I239" s="145"/>
      <c r="J239" s="146">
        <f t="shared" si="30"/>
        <v>0</v>
      </c>
      <c r="K239" s="147"/>
      <c r="L239" s="28"/>
      <c r="M239" s="148" t="s">
        <v>1</v>
      </c>
      <c r="N239" s="149" t="s">
        <v>36</v>
      </c>
      <c r="P239" s="150">
        <f t="shared" si="31"/>
        <v>0</v>
      </c>
      <c r="Q239" s="150">
        <v>0</v>
      </c>
      <c r="R239" s="150">
        <f t="shared" si="32"/>
        <v>0</v>
      </c>
      <c r="S239" s="150">
        <v>0</v>
      </c>
      <c r="T239" s="151">
        <f t="shared" si="33"/>
        <v>0</v>
      </c>
      <c r="AR239" s="152" t="s">
        <v>191</v>
      </c>
      <c r="AT239" s="152" t="s">
        <v>187</v>
      </c>
      <c r="AU239" s="152" t="s">
        <v>83</v>
      </c>
      <c r="AY239" s="13" t="s">
        <v>185</v>
      </c>
      <c r="BE239" s="153">
        <f t="shared" si="34"/>
        <v>0</v>
      </c>
      <c r="BF239" s="153">
        <f t="shared" si="35"/>
        <v>0</v>
      </c>
      <c r="BG239" s="153">
        <f t="shared" si="36"/>
        <v>0</v>
      </c>
      <c r="BH239" s="153">
        <f t="shared" si="37"/>
        <v>0</v>
      </c>
      <c r="BI239" s="153">
        <f t="shared" si="38"/>
        <v>0</v>
      </c>
      <c r="BJ239" s="13" t="s">
        <v>83</v>
      </c>
      <c r="BK239" s="153">
        <f t="shared" si="39"/>
        <v>0</v>
      </c>
      <c r="BL239" s="13" t="s">
        <v>191</v>
      </c>
      <c r="BM239" s="152" t="s">
        <v>543</v>
      </c>
    </row>
    <row r="240" spans="2:65" s="1" customFormat="1" ht="24.25" customHeight="1">
      <c r="B240" s="139"/>
      <c r="C240" s="140" t="s">
        <v>544</v>
      </c>
      <c r="D240" s="140" t="s">
        <v>187</v>
      </c>
      <c r="E240" s="141" t="s">
        <v>545</v>
      </c>
      <c r="F240" s="142" t="s">
        <v>546</v>
      </c>
      <c r="G240" s="143" t="s">
        <v>223</v>
      </c>
      <c r="H240" s="144">
        <v>11.464</v>
      </c>
      <c r="I240" s="145"/>
      <c r="J240" s="146">
        <f t="shared" si="30"/>
        <v>0</v>
      </c>
      <c r="K240" s="147"/>
      <c r="L240" s="28"/>
      <c r="M240" s="148" t="s">
        <v>1</v>
      </c>
      <c r="N240" s="149" t="s">
        <v>36</v>
      </c>
      <c r="P240" s="150">
        <f t="shared" si="31"/>
        <v>0</v>
      </c>
      <c r="Q240" s="150">
        <v>0</v>
      </c>
      <c r="R240" s="150">
        <f t="shared" si="32"/>
        <v>0</v>
      </c>
      <c r="S240" s="150">
        <v>0</v>
      </c>
      <c r="T240" s="151">
        <f t="shared" si="33"/>
        <v>0</v>
      </c>
      <c r="AR240" s="152" t="s">
        <v>191</v>
      </c>
      <c r="AT240" s="152" t="s">
        <v>187</v>
      </c>
      <c r="AU240" s="152" t="s">
        <v>83</v>
      </c>
      <c r="AY240" s="13" t="s">
        <v>185</v>
      </c>
      <c r="BE240" s="153">
        <f t="shared" si="34"/>
        <v>0</v>
      </c>
      <c r="BF240" s="153">
        <f t="shared" si="35"/>
        <v>0</v>
      </c>
      <c r="BG240" s="153">
        <f t="shared" si="36"/>
        <v>0</v>
      </c>
      <c r="BH240" s="153">
        <f t="shared" si="37"/>
        <v>0</v>
      </c>
      <c r="BI240" s="153">
        <f t="shared" si="38"/>
        <v>0</v>
      </c>
      <c r="BJ240" s="13" t="s">
        <v>83</v>
      </c>
      <c r="BK240" s="153">
        <f t="shared" si="39"/>
        <v>0</v>
      </c>
      <c r="BL240" s="13" t="s">
        <v>191</v>
      </c>
      <c r="BM240" s="152" t="s">
        <v>547</v>
      </c>
    </row>
    <row r="241" spans="2:65" s="11" customFormat="1" ht="23" customHeight="1">
      <c r="B241" s="127"/>
      <c r="D241" s="128" t="s">
        <v>69</v>
      </c>
      <c r="E241" s="137" t="s">
        <v>548</v>
      </c>
      <c r="F241" s="137" t="s">
        <v>549</v>
      </c>
      <c r="I241" s="130"/>
      <c r="J241" s="138">
        <f>BK241</f>
        <v>0</v>
      </c>
      <c r="L241" s="127"/>
      <c r="M241" s="132"/>
      <c r="P241" s="133">
        <f>P242</f>
        <v>0</v>
      </c>
      <c r="R241" s="133">
        <f>R242</f>
        <v>0</v>
      </c>
      <c r="T241" s="134">
        <f>T242</f>
        <v>0</v>
      </c>
      <c r="AR241" s="128" t="s">
        <v>77</v>
      </c>
      <c r="AT241" s="135" t="s">
        <v>69</v>
      </c>
      <c r="AU241" s="135" t="s">
        <v>77</v>
      </c>
      <c r="AY241" s="128" t="s">
        <v>185</v>
      </c>
      <c r="BK241" s="136">
        <f>BK242</f>
        <v>0</v>
      </c>
    </row>
    <row r="242" spans="2:65" s="1" customFormat="1" ht="24.25" customHeight="1">
      <c r="B242" s="139"/>
      <c r="C242" s="140" t="s">
        <v>550</v>
      </c>
      <c r="D242" s="140" t="s">
        <v>187</v>
      </c>
      <c r="E242" s="141" t="s">
        <v>551</v>
      </c>
      <c r="F242" s="142" t="s">
        <v>552</v>
      </c>
      <c r="G242" s="143" t="s">
        <v>223</v>
      </c>
      <c r="H242" s="144">
        <v>211.99799999999999</v>
      </c>
      <c r="I242" s="145"/>
      <c r="J242" s="146">
        <f>ROUND(I242*H242,2)</f>
        <v>0</v>
      </c>
      <c r="K242" s="147"/>
      <c r="L242" s="28"/>
      <c r="M242" s="148" t="s">
        <v>1</v>
      </c>
      <c r="N242" s="149" t="s">
        <v>36</v>
      </c>
      <c r="P242" s="150">
        <f>O242*H242</f>
        <v>0</v>
      </c>
      <c r="Q242" s="150">
        <v>0</v>
      </c>
      <c r="R242" s="150">
        <f>Q242*H242</f>
        <v>0</v>
      </c>
      <c r="S242" s="150">
        <v>0</v>
      </c>
      <c r="T242" s="151">
        <f>S242*H242</f>
        <v>0</v>
      </c>
      <c r="AR242" s="152" t="s">
        <v>191</v>
      </c>
      <c r="AT242" s="152" t="s">
        <v>187</v>
      </c>
      <c r="AU242" s="152" t="s">
        <v>83</v>
      </c>
      <c r="AY242" s="13" t="s">
        <v>185</v>
      </c>
      <c r="BE242" s="153">
        <f>IF(N242="základná",J242,0)</f>
        <v>0</v>
      </c>
      <c r="BF242" s="153">
        <f>IF(N242="znížená",J242,0)</f>
        <v>0</v>
      </c>
      <c r="BG242" s="153">
        <f>IF(N242="zákl. prenesená",J242,0)</f>
        <v>0</v>
      </c>
      <c r="BH242" s="153">
        <f>IF(N242="zníž. prenesená",J242,0)</f>
        <v>0</v>
      </c>
      <c r="BI242" s="153">
        <f>IF(N242="nulová",J242,0)</f>
        <v>0</v>
      </c>
      <c r="BJ242" s="13" t="s">
        <v>83</v>
      </c>
      <c r="BK242" s="153">
        <f>ROUND(I242*H242,2)</f>
        <v>0</v>
      </c>
      <c r="BL242" s="13" t="s">
        <v>191</v>
      </c>
      <c r="BM242" s="152" t="s">
        <v>553</v>
      </c>
    </row>
    <row r="243" spans="2:65" s="11" customFormat="1" ht="26" customHeight="1">
      <c r="B243" s="127"/>
      <c r="D243" s="128" t="s">
        <v>69</v>
      </c>
      <c r="E243" s="129" t="s">
        <v>554</v>
      </c>
      <c r="F243" s="129" t="s">
        <v>555</v>
      </c>
      <c r="I243" s="130"/>
      <c r="J243" s="131">
        <f>BK243</f>
        <v>0</v>
      </c>
      <c r="L243" s="127"/>
      <c r="M243" s="132"/>
      <c r="P243" s="133">
        <f>P244+P252+P256+P262+P264+P266+P275+P285+P288+P296+P302+P305+P310</f>
        <v>0</v>
      </c>
      <c r="R243" s="133">
        <f>R244+R252+R256+R262+R264+R266+R275+R285+R288+R296+R302+R305+R310</f>
        <v>2.4455616400000002</v>
      </c>
      <c r="T243" s="134">
        <f>T244+T252+T256+T262+T264+T266+T275+T285+T288+T296+T302+T305+T310</f>
        <v>1.198</v>
      </c>
      <c r="AR243" s="128" t="s">
        <v>83</v>
      </c>
      <c r="AT243" s="135" t="s">
        <v>69</v>
      </c>
      <c r="AU243" s="135" t="s">
        <v>70</v>
      </c>
      <c r="AY243" s="128" t="s">
        <v>185</v>
      </c>
      <c r="BK243" s="136">
        <f>BK244+BK252+BK256+BK262+BK264+BK266+BK275+BK285+BK288+BK296+BK302+BK305+BK310</f>
        <v>0</v>
      </c>
    </row>
    <row r="244" spans="2:65" s="11" customFormat="1" ht="23" customHeight="1">
      <c r="B244" s="127"/>
      <c r="D244" s="128" t="s">
        <v>69</v>
      </c>
      <c r="E244" s="137" t="s">
        <v>556</v>
      </c>
      <c r="F244" s="137" t="s">
        <v>557</v>
      </c>
      <c r="I244" s="130"/>
      <c r="J244" s="138">
        <f>BK244</f>
        <v>0</v>
      </c>
      <c r="L244" s="127"/>
      <c r="M244" s="132"/>
      <c r="P244" s="133">
        <f>SUM(P245:P251)</f>
        <v>0</v>
      </c>
      <c r="R244" s="133">
        <f>SUM(R245:R251)</f>
        <v>6.5422999999999995E-2</v>
      </c>
      <c r="T244" s="134">
        <f>SUM(T245:T251)</f>
        <v>0</v>
      </c>
      <c r="AR244" s="128" t="s">
        <v>83</v>
      </c>
      <c r="AT244" s="135" t="s">
        <v>69</v>
      </c>
      <c r="AU244" s="135" t="s">
        <v>77</v>
      </c>
      <c r="AY244" s="128" t="s">
        <v>185</v>
      </c>
      <c r="BK244" s="136">
        <f>SUM(BK245:BK251)</f>
        <v>0</v>
      </c>
    </row>
    <row r="245" spans="2:65" s="1" customFormat="1" ht="38" customHeight="1">
      <c r="B245" s="139"/>
      <c r="C245" s="140" t="s">
        <v>558</v>
      </c>
      <c r="D245" s="140" t="s">
        <v>187</v>
      </c>
      <c r="E245" s="141" t="s">
        <v>559</v>
      </c>
      <c r="F245" s="142" t="s">
        <v>560</v>
      </c>
      <c r="G245" s="143" t="s">
        <v>190</v>
      </c>
      <c r="H245" s="144">
        <v>136.88399999999999</v>
      </c>
      <c r="I245" s="145"/>
      <c r="J245" s="146">
        <f t="shared" ref="J245:J251" si="40">ROUND(I245*H245,2)</f>
        <v>0</v>
      </c>
      <c r="K245" s="147"/>
      <c r="L245" s="28"/>
      <c r="M245" s="148" t="s">
        <v>1</v>
      </c>
      <c r="N245" s="149" t="s">
        <v>36</v>
      </c>
      <c r="P245" s="150">
        <f t="shared" ref="P245:P251" si="41">O245*H245</f>
        <v>0</v>
      </c>
      <c r="Q245" s="150">
        <v>0</v>
      </c>
      <c r="R245" s="150">
        <f t="shared" ref="R245:R251" si="42">Q245*H245</f>
        <v>0</v>
      </c>
      <c r="S245" s="150">
        <v>0</v>
      </c>
      <c r="T245" s="151">
        <f t="shared" ref="T245:T251" si="43">S245*H245</f>
        <v>0</v>
      </c>
      <c r="AR245" s="152" t="s">
        <v>252</v>
      </c>
      <c r="AT245" s="152" t="s">
        <v>187</v>
      </c>
      <c r="AU245" s="152" t="s">
        <v>83</v>
      </c>
      <c r="AY245" s="13" t="s">
        <v>185</v>
      </c>
      <c r="BE245" s="153">
        <f t="shared" ref="BE245:BE251" si="44">IF(N245="základná",J245,0)</f>
        <v>0</v>
      </c>
      <c r="BF245" s="153">
        <f t="shared" ref="BF245:BF251" si="45">IF(N245="znížená",J245,0)</f>
        <v>0</v>
      </c>
      <c r="BG245" s="153">
        <f t="shared" ref="BG245:BG251" si="46">IF(N245="zákl. prenesená",J245,0)</f>
        <v>0</v>
      </c>
      <c r="BH245" s="153">
        <f t="shared" ref="BH245:BH251" si="47">IF(N245="zníž. prenesená",J245,0)</f>
        <v>0</v>
      </c>
      <c r="BI245" s="153">
        <f t="shared" ref="BI245:BI251" si="48">IF(N245="nulová",J245,0)</f>
        <v>0</v>
      </c>
      <c r="BJ245" s="13" t="s">
        <v>83</v>
      </c>
      <c r="BK245" s="153">
        <f t="shared" ref="BK245:BK251" si="49">ROUND(I245*H245,2)</f>
        <v>0</v>
      </c>
      <c r="BL245" s="13" t="s">
        <v>252</v>
      </c>
      <c r="BM245" s="152" t="s">
        <v>561</v>
      </c>
    </row>
    <row r="246" spans="2:65" s="1" customFormat="1" ht="16.5" customHeight="1">
      <c r="B246" s="139"/>
      <c r="C246" s="154" t="s">
        <v>562</v>
      </c>
      <c r="D246" s="154" t="s">
        <v>220</v>
      </c>
      <c r="E246" s="155" t="s">
        <v>563</v>
      </c>
      <c r="F246" s="156" t="s">
        <v>564</v>
      </c>
      <c r="G246" s="157" t="s">
        <v>190</v>
      </c>
      <c r="H246" s="158">
        <v>157.417</v>
      </c>
      <c r="I246" s="159"/>
      <c r="J246" s="160">
        <f t="shared" si="40"/>
        <v>0</v>
      </c>
      <c r="K246" s="161"/>
      <c r="L246" s="162"/>
      <c r="M246" s="163" t="s">
        <v>1</v>
      </c>
      <c r="N246" s="164" t="s">
        <v>36</v>
      </c>
      <c r="P246" s="150">
        <f t="shared" si="41"/>
        <v>0</v>
      </c>
      <c r="Q246" s="150">
        <v>0</v>
      </c>
      <c r="R246" s="150">
        <f t="shared" si="42"/>
        <v>0</v>
      </c>
      <c r="S246" s="150">
        <v>0</v>
      </c>
      <c r="T246" s="151">
        <f t="shared" si="43"/>
        <v>0</v>
      </c>
      <c r="AR246" s="152" t="s">
        <v>318</v>
      </c>
      <c r="AT246" s="152" t="s">
        <v>220</v>
      </c>
      <c r="AU246" s="152" t="s">
        <v>83</v>
      </c>
      <c r="AY246" s="13" t="s">
        <v>185</v>
      </c>
      <c r="BE246" s="153">
        <f t="shared" si="44"/>
        <v>0</v>
      </c>
      <c r="BF246" s="153">
        <f t="shared" si="45"/>
        <v>0</v>
      </c>
      <c r="BG246" s="153">
        <f t="shared" si="46"/>
        <v>0</v>
      </c>
      <c r="BH246" s="153">
        <f t="shared" si="47"/>
        <v>0</v>
      </c>
      <c r="BI246" s="153">
        <f t="shared" si="48"/>
        <v>0</v>
      </c>
      <c r="BJ246" s="13" t="s">
        <v>83</v>
      </c>
      <c r="BK246" s="153">
        <f t="shared" si="49"/>
        <v>0</v>
      </c>
      <c r="BL246" s="13" t="s">
        <v>252</v>
      </c>
      <c r="BM246" s="152" t="s">
        <v>565</v>
      </c>
    </row>
    <row r="247" spans="2:65" s="1" customFormat="1" ht="33" customHeight="1">
      <c r="B247" s="139"/>
      <c r="C247" s="140" t="s">
        <v>566</v>
      </c>
      <c r="D247" s="140" t="s">
        <v>187</v>
      </c>
      <c r="E247" s="141" t="s">
        <v>567</v>
      </c>
      <c r="F247" s="142" t="s">
        <v>568</v>
      </c>
      <c r="G247" s="143" t="s">
        <v>190</v>
      </c>
      <c r="H247" s="144">
        <v>13.51</v>
      </c>
      <c r="I247" s="145"/>
      <c r="J247" s="146">
        <f t="shared" si="40"/>
        <v>0</v>
      </c>
      <c r="K247" s="147"/>
      <c r="L247" s="28"/>
      <c r="M247" s="148" t="s">
        <v>1</v>
      </c>
      <c r="N247" s="149" t="s">
        <v>36</v>
      </c>
      <c r="P247" s="150">
        <f t="shared" si="41"/>
        <v>0</v>
      </c>
      <c r="Q247" s="150">
        <v>0</v>
      </c>
      <c r="R247" s="150">
        <f t="shared" si="42"/>
        <v>0</v>
      </c>
      <c r="S247" s="150">
        <v>0</v>
      </c>
      <c r="T247" s="151">
        <f t="shared" si="43"/>
        <v>0</v>
      </c>
      <c r="AR247" s="152" t="s">
        <v>252</v>
      </c>
      <c r="AT247" s="152" t="s">
        <v>187</v>
      </c>
      <c r="AU247" s="152" t="s">
        <v>83</v>
      </c>
      <c r="AY247" s="13" t="s">
        <v>185</v>
      </c>
      <c r="BE247" s="153">
        <f t="shared" si="44"/>
        <v>0</v>
      </c>
      <c r="BF247" s="153">
        <f t="shared" si="45"/>
        <v>0</v>
      </c>
      <c r="BG247" s="153">
        <f t="shared" si="46"/>
        <v>0</v>
      </c>
      <c r="BH247" s="153">
        <f t="shared" si="47"/>
        <v>0</v>
      </c>
      <c r="BI247" s="153">
        <f t="shared" si="48"/>
        <v>0</v>
      </c>
      <c r="BJ247" s="13" t="s">
        <v>83</v>
      </c>
      <c r="BK247" s="153">
        <f t="shared" si="49"/>
        <v>0</v>
      </c>
      <c r="BL247" s="13" t="s">
        <v>252</v>
      </c>
      <c r="BM247" s="152" t="s">
        <v>569</v>
      </c>
    </row>
    <row r="248" spans="2:65" s="1" customFormat="1" ht="24.25" customHeight="1">
      <c r="B248" s="139"/>
      <c r="C248" s="140" t="s">
        <v>570</v>
      </c>
      <c r="D248" s="140" t="s">
        <v>187</v>
      </c>
      <c r="E248" s="141" t="s">
        <v>571</v>
      </c>
      <c r="F248" s="142" t="s">
        <v>572</v>
      </c>
      <c r="G248" s="143" t="s">
        <v>190</v>
      </c>
      <c r="H248" s="144">
        <v>44.92</v>
      </c>
      <c r="I248" s="145"/>
      <c r="J248" s="146">
        <f t="shared" si="40"/>
        <v>0</v>
      </c>
      <c r="K248" s="147"/>
      <c r="L248" s="28"/>
      <c r="M248" s="148" t="s">
        <v>1</v>
      </c>
      <c r="N248" s="149" t="s">
        <v>36</v>
      </c>
      <c r="P248" s="150">
        <f t="shared" si="41"/>
        <v>0</v>
      </c>
      <c r="Q248" s="150">
        <v>0</v>
      </c>
      <c r="R248" s="150">
        <f t="shared" si="42"/>
        <v>0</v>
      </c>
      <c r="S248" s="150">
        <v>0</v>
      </c>
      <c r="T248" s="151">
        <f t="shared" si="43"/>
        <v>0</v>
      </c>
      <c r="AR248" s="152" t="s">
        <v>252</v>
      </c>
      <c r="AT248" s="152" t="s">
        <v>187</v>
      </c>
      <c r="AU248" s="152" t="s">
        <v>83</v>
      </c>
      <c r="AY248" s="13" t="s">
        <v>185</v>
      </c>
      <c r="BE248" s="153">
        <f t="shared" si="44"/>
        <v>0</v>
      </c>
      <c r="BF248" s="153">
        <f t="shared" si="45"/>
        <v>0</v>
      </c>
      <c r="BG248" s="153">
        <f t="shared" si="46"/>
        <v>0</v>
      </c>
      <c r="BH248" s="153">
        <f t="shared" si="47"/>
        <v>0</v>
      </c>
      <c r="BI248" s="153">
        <f t="shared" si="48"/>
        <v>0</v>
      </c>
      <c r="BJ248" s="13" t="s">
        <v>83</v>
      </c>
      <c r="BK248" s="153">
        <f t="shared" si="49"/>
        <v>0</v>
      </c>
      <c r="BL248" s="13" t="s">
        <v>252</v>
      </c>
      <c r="BM248" s="152" t="s">
        <v>573</v>
      </c>
    </row>
    <row r="249" spans="2:65" s="1" customFormat="1" ht="24.25" customHeight="1">
      <c r="B249" s="139"/>
      <c r="C249" s="154" t="s">
        <v>574</v>
      </c>
      <c r="D249" s="154" t="s">
        <v>220</v>
      </c>
      <c r="E249" s="155" t="s">
        <v>575</v>
      </c>
      <c r="F249" s="156" t="s">
        <v>576</v>
      </c>
      <c r="G249" s="157" t="s">
        <v>577</v>
      </c>
      <c r="H249" s="158">
        <v>64.272999999999996</v>
      </c>
      <c r="I249" s="159"/>
      <c r="J249" s="160">
        <f t="shared" si="40"/>
        <v>0</v>
      </c>
      <c r="K249" s="161"/>
      <c r="L249" s="162"/>
      <c r="M249" s="163" t="s">
        <v>1</v>
      </c>
      <c r="N249" s="164" t="s">
        <v>36</v>
      </c>
      <c r="P249" s="150">
        <f t="shared" si="41"/>
        <v>0</v>
      </c>
      <c r="Q249" s="150">
        <v>1E-3</v>
      </c>
      <c r="R249" s="150">
        <f t="shared" si="42"/>
        <v>6.4272999999999997E-2</v>
      </c>
      <c r="S249" s="150">
        <v>0</v>
      </c>
      <c r="T249" s="151">
        <f t="shared" si="43"/>
        <v>0</v>
      </c>
      <c r="AR249" s="152" t="s">
        <v>318</v>
      </c>
      <c r="AT249" s="152" t="s">
        <v>220</v>
      </c>
      <c r="AU249" s="152" t="s">
        <v>83</v>
      </c>
      <c r="AY249" s="13" t="s">
        <v>185</v>
      </c>
      <c r="BE249" s="153">
        <f t="shared" si="44"/>
        <v>0</v>
      </c>
      <c r="BF249" s="153">
        <f t="shared" si="45"/>
        <v>0</v>
      </c>
      <c r="BG249" s="153">
        <f t="shared" si="46"/>
        <v>0</v>
      </c>
      <c r="BH249" s="153">
        <f t="shared" si="47"/>
        <v>0</v>
      </c>
      <c r="BI249" s="153">
        <f t="shared" si="48"/>
        <v>0</v>
      </c>
      <c r="BJ249" s="13" t="s">
        <v>83</v>
      </c>
      <c r="BK249" s="153">
        <f t="shared" si="49"/>
        <v>0</v>
      </c>
      <c r="BL249" s="13" t="s">
        <v>252</v>
      </c>
      <c r="BM249" s="152" t="s">
        <v>578</v>
      </c>
    </row>
    <row r="250" spans="2:65" s="1" customFormat="1" ht="24.25" customHeight="1">
      <c r="B250" s="139"/>
      <c r="C250" s="154" t="s">
        <v>579</v>
      </c>
      <c r="D250" s="154" t="s">
        <v>220</v>
      </c>
      <c r="E250" s="155" t="s">
        <v>580</v>
      </c>
      <c r="F250" s="156" t="s">
        <v>581</v>
      </c>
      <c r="G250" s="157" t="s">
        <v>241</v>
      </c>
      <c r="H250" s="158">
        <v>23</v>
      </c>
      <c r="I250" s="159"/>
      <c r="J250" s="160">
        <f t="shared" si="40"/>
        <v>0</v>
      </c>
      <c r="K250" s="161"/>
      <c r="L250" s="162"/>
      <c r="M250" s="163" t="s">
        <v>1</v>
      </c>
      <c r="N250" s="164" t="s">
        <v>36</v>
      </c>
      <c r="P250" s="150">
        <f t="shared" si="41"/>
        <v>0</v>
      </c>
      <c r="Q250" s="150">
        <v>5.0000000000000002E-5</v>
      </c>
      <c r="R250" s="150">
        <f t="shared" si="42"/>
        <v>1.15E-3</v>
      </c>
      <c r="S250" s="150">
        <v>0</v>
      </c>
      <c r="T250" s="151">
        <f t="shared" si="43"/>
        <v>0</v>
      </c>
      <c r="AR250" s="152" t="s">
        <v>318</v>
      </c>
      <c r="AT250" s="152" t="s">
        <v>220</v>
      </c>
      <c r="AU250" s="152" t="s">
        <v>83</v>
      </c>
      <c r="AY250" s="13" t="s">
        <v>185</v>
      </c>
      <c r="BE250" s="153">
        <f t="shared" si="44"/>
        <v>0</v>
      </c>
      <c r="BF250" s="153">
        <f t="shared" si="45"/>
        <v>0</v>
      </c>
      <c r="BG250" s="153">
        <f t="shared" si="46"/>
        <v>0</v>
      </c>
      <c r="BH250" s="153">
        <f t="shared" si="47"/>
        <v>0</v>
      </c>
      <c r="BI250" s="153">
        <f t="shared" si="48"/>
        <v>0</v>
      </c>
      <c r="BJ250" s="13" t="s">
        <v>83</v>
      </c>
      <c r="BK250" s="153">
        <f t="shared" si="49"/>
        <v>0</v>
      </c>
      <c r="BL250" s="13" t="s">
        <v>252</v>
      </c>
      <c r="BM250" s="152" t="s">
        <v>582</v>
      </c>
    </row>
    <row r="251" spans="2:65" s="1" customFormat="1" ht="24.25" customHeight="1">
      <c r="B251" s="139"/>
      <c r="C251" s="140" t="s">
        <v>583</v>
      </c>
      <c r="D251" s="140" t="s">
        <v>187</v>
      </c>
      <c r="E251" s="141" t="s">
        <v>584</v>
      </c>
      <c r="F251" s="142" t="s">
        <v>585</v>
      </c>
      <c r="G251" s="143" t="s">
        <v>586</v>
      </c>
      <c r="H251" s="165"/>
      <c r="I251" s="145"/>
      <c r="J251" s="146">
        <f t="shared" si="40"/>
        <v>0</v>
      </c>
      <c r="K251" s="147"/>
      <c r="L251" s="28"/>
      <c r="M251" s="148" t="s">
        <v>1</v>
      </c>
      <c r="N251" s="149" t="s">
        <v>36</v>
      </c>
      <c r="P251" s="150">
        <f t="shared" si="41"/>
        <v>0</v>
      </c>
      <c r="Q251" s="150">
        <v>0</v>
      </c>
      <c r="R251" s="150">
        <f t="shared" si="42"/>
        <v>0</v>
      </c>
      <c r="S251" s="150">
        <v>0</v>
      </c>
      <c r="T251" s="151">
        <f t="shared" si="43"/>
        <v>0</v>
      </c>
      <c r="AR251" s="152" t="s">
        <v>252</v>
      </c>
      <c r="AT251" s="152" t="s">
        <v>187</v>
      </c>
      <c r="AU251" s="152" t="s">
        <v>83</v>
      </c>
      <c r="AY251" s="13" t="s">
        <v>185</v>
      </c>
      <c r="BE251" s="153">
        <f t="shared" si="44"/>
        <v>0</v>
      </c>
      <c r="BF251" s="153">
        <f t="shared" si="45"/>
        <v>0</v>
      </c>
      <c r="BG251" s="153">
        <f t="shared" si="46"/>
        <v>0</v>
      </c>
      <c r="BH251" s="153">
        <f t="shared" si="47"/>
        <v>0</v>
      </c>
      <c r="BI251" s="153">
        <f t="shared" si="48"/>
        <v>0</v>
      </c>
      <c r="BJ251" s="13" t="s">
        <v>83</v>
      </c>
      <c r="BK251" s="153">
        <f t="shared" si="49"/>
        <v>0</v>
      </c>
      <c r="BL251" s="13" t="s">
        <v>252</v>
      </c>
      <c r="BM251" s="152" t="s">
        <v>587</v>
      </c>
    </row>
    <row r="252" spans="2:65" s="11" customFormat="1" ht="23" customHeight="1">
      <c r="B252" s="127"/>
      <c r="D252" s="128" t="s">
        <v>69</v>
      </c>
      <c r="E252" s="137" t="s">
        <v>588</v>
      </c>
      <c r="F252" s="137" t="s">
        <v>589</v>
      </c>
      <c r="I252" s="130"/>
      <c r="J252" s="138">
        <f>BK252</f>
        <v>0</v>
      </c>
      <c r="L252" s="127"/>
      <c r="M252" s="132"/>
      <c r="P252" s="133">
        <f>SUM(P253:P255)</f>
        <v>0</v>
      </c>
      <c r="R252" s="133">
        <f>SUM(R253:R255)</f>
        <v>0</v>
      </c>
      <c r="T252" s="134">
        <f>SUM(T253:T255)</f>
        <v>1.198</v>
      </c>
      <c r="AR252" s="128" t="s">
        <v>83</v>
      </c>
      <c r="AT252" s="135" t="s">
        <v>69</v>
      </c>
      <c r="AU252" s="135" t="s">
        <v>77</v>
      </c>
      <c r="AY252" s="128" t="s">
        <v>185</v>
      </c>
      <c r="BK252" s="136">
        <f>SUM(BK253:BK255)</f>
        <v>0</v>
      </c>
    </row>
    <row r="253" spans="2:65" s="1" customFormat="1" ht="24.25" customHeight="1">
      <c r="B253" s="139"/>
      <c r="C253" s="140" t="s">
        <v>590</v>
      </c>
      <c r="D253" s="140" t="s">
        <v>187</v>
      </c>
      <c r="E253" s="141" t="s">
        <v>591</v>
      </c>
      <c r="F253" s="142" t="s">
        <v>592</v>
      </c>
      <c r="G253" s="143" t="s">
        <v>190</v>
      </c>
      <c r="H253" s="144">
        <v>599</v>
      </c>
      <c r="I253" s="145"/>
      <c r="J253" s="146">
        <f>ROUND(I253*H253,2)</f>
        <v>0</v>
      </c>
      <c r="K253" s="147"/>
      <c r="L253" s="28"/>
      <c r="M253" s="148" t="s">
        <v>1</v>
      </c>
      <c r="N253" s="149" t="s">
        <v>36</v>
      </c>
      <c r="P253" s="150">
        <f>O253*H253</f>
        <v>0</v>
      </c>
      <c r="Q253" s="150">
        <v>0</v>
      </c>
      <c r="R253" s="150">
        <f>Q253*H253</f>
        <v>0</v>
      </c>
      <c r="S253" s="150">
        <v>2E-3</v>
      </c>
      <c r="T253" s="151">
        <f>S253*H253</f>
        <v>1.198</v>
      </c>
      <c r="AR253" s="152" t="s">
        <v>252</v>
      </c>
      <c r="AT253" s="152" t="s">
        <v>187</v>
      </c>
      <c r="AU253" s="152" t="s">
        <v>83</v>
      </c>
      <c r="AY253" s="13" t="s">
        <v>185</v>
      </c>
      <c r="BE253" s="153">
        <f>IF(N253="základná",J253,0)</f>
        <v>0</v>
      </c>
      <c r="BF253" s="153">
        <f>IF(N253="znížená",J253,0)</f>
        <v>0</v>
      </c>
      <c r="BG253" s="153">
        <f>IF(N253="zákl. prenesená",J253,0)</f>
        <v>0</v>
      </c>
      <c r="BH253" s="153">
        <f>IF(N253="zníž. prenesená",J253,0)</f>
        <v>0</v>
      </c>
      <c r="BI253" s="153">
        <f>IF(N253="nulová",J253,0)</f>
        <v>0</v>
      </c>
      <c r="BJ253" s="13" t="s">
        <v>83</v>
      </c>
      <c r="BK253" s="153">
        <f>ROUND(I253*H253,2)</f>
        <v>0</v>
      </c>
      <c r="BL253" s="13" t="s">
        <v>252</v>
      </c>
      <c r="BM253" s="152" t="s">
        <v>593</v>
      </c>
    </row>
    <row r="254" spans="2:65" s="1" customFormat="1" ht="38" customHeight="1">
      <c r="B254" s="139"/>
      <c r="C254" s="140" t="s">
        <v>594</v>
      </c>
      <c r="D254" s="140" t="s">
        <v>187</v>
      </c>
      <c r="E254" s="141" t="s">
        <v>595</v>
      </c>
      <c r="F254" s="142" t="s">
        <v>596</v>
      </c>
      <c r="G254" s="143" t="s">
        <v>190</v>
      </c>
      <c r="H254" s="144">
        <v>598.96</v>
      </c>
      <c r="I254" s="145"/>
      <c r="J254" s="146">
        <f>ROUND(I254*H254,2)</f>
        <v>0</v>
      </c>
      <c r="K254" s="147"/>
      <c r="L254" s="28"/>
      <c r="M254" s="148" t="s">
        <v>1</v>
      </c>
      <c r="N254" s="149" t="s">
        <v>36</v>
      </c>
      <c r="P254" s="150">
        <f>O254*H254</f>
        <v>0</v>
      </c>
      <c r="Q254" s="150">
        <v>0</v>
      </c>
      <c r="R254" s="150">
        <f>Q254*H254</f>
        <v>0</v>
      </c>
      <c r="S254" s="150">
        <v>0</v>
      </c>
      <c r="T254" s="151">
        <f>S254*H254</f>
        <v>0</v>
      </c>
      <c r="AR254" s="152" t="s">
        <v>252</v>
      </c>
      <c r="AT254" s="152" t="s">
        <v>187</v>
      </c>
      <c r="AU254" s="152" t="s">
        <v>83</v>
      </c>
      <c r="AY254" s="13" t="s">
        <v>185</v>
      </c>
      <c r="BE254" s="153">
        <f>IF(N254="základná",J254,0)</f>
        <v>0</v>
      </c>
      <c r="BF254" s="153">
        <f>IF(N254="znížená",J254,0)</f>
        <v>0</v>
      </c>
      <c r="BG254" s="153">
        <f>IF(N254="zákl. prenesená",J254,0)</f>
        <v>0</v>
      </c>
      <c r="BH254" s="153">
        <f>IF(N254="zníž. prenesená",J254,0)</f>
        <v>0</v>
      </c>
      <c r="BI254" s="153">
        <f>IF(N254="nulová",J254,0)</f>
        <v>0</v>
      </c>
      <c r="BJ254" s="13" t="s">
        <v>83</v>
      </c>
      <c r="BK254" s="153">
        <f>ROUND(I254*H254,2)</f>
        <v>0</v>
      </c>
      <c r="BL254" s="13" t="s">
        <v>252</v>
      </c>
      <c r="BM254" s="152" t="s">
        <v>597</v>
      </c>
    </row>
    <row r="255" spans="2:65" s="1" customFormat="1" ht="24.25" customHeight="1">
      <c r="B255" s="139"/>
      <c r="C255" s="140" t="s">
        <v>548</v>
      </c>
      <c r="D255" s="140" t="s">
        <v>187</v>
      </c>
      <c r="E255" s="141" t="s">
        <v>598</v>
      </c>
      <c r="F255" s="142" t="s">
        <v>599</v>
      </c>
      <c r="G255" s="143" t="s">
        <v>586</v>
      </c>
      <c r="H255" s="165"/>
      <c r="I255" s="145"/>
      <c r="J255" s="146">
        <f>ROUND(I255*H255,2)</f>
        <v>0</v>
      </c>
      <c r="K255" s="147"/>
      <c r="L255" s="28"/>
      <c r="M255" s="148" t="s">
        <v>1</v>
      </c>
      <c r="N255" s="149" t="s">
        <v>36</v>
      </c>
      <c r="P255" s="150">
        <f>O255*H255</f>
        <v>0</v>
      </c>
      <c r="Q255" s="150">
        <v>0</v>
      </c>
      <c r="R255" s="150">
        <f>Q255*H255</f>
        <v>0</v>
      </c>
      <c r="S255" s="150">
        <v>0</v>
      </c>
      <c r="T255" s="151">
        <f>S255*H255</f>
        <v>0</v>
      </c>
      <c r="AR255" s="152" t="s">
        <v>252</v>
      </c>
      <c r="AT255" s="152" t="s">
        <v>187</v>
      </c>
      <c r="AU255" s="152" t="s">
        <v>83</v>
      </c>
      <c r="AY255" s="13" t="s">
        <v>185</v>
      </c>
      <c r="BE255" s="153">
        <f>IF(N255="základná",J255,0)</f>
        <v>0</v>
      </c>
      <c r="BF255" s="153">
        <f>IF(N255="znížená",J255,0)</f>
        <v>0</v>
      </c>
      <c r="BG255" s="153">
        <f>IF(N255="zákl. prenesená",J255,0)</f>
        <v>0</v>
      </c>
      <c r="BH255" s="153">
        <f>IF(N255="zníž. prenesená",J255,0)</f>
        <v>0</v>
      </c>
      <c r="BI255" s="153">
        <f>IF(N255="nulová",J255,0)</f>
        <v>0</v>
      </c>
      <c r="BJ255" s="13" t="s">
        <v>83</v>
      </c>
      <c r="BK255" s="153">
        <f>ROUND(I255*H255,2)</f>
        <v>0</v>
      </c>
      <c r="BL255" s="13" t="s">
        <v>252</v>
      </c>
      <c r="BM255" s="152" t="s">
        <v>600</v>
      </c>
    </row>
    <row r="256" spans="2:65" s="11" customFormat="1" ht="23" customHeight="1">
      <c r="B256" s="127"/>
      <c r="D256" s="128" t="s">
        <v>69</v>
      </c>
      <c r="E256" s="137" t="s">
        <v>601</v>
      </c>
      <c r="F256" s="137" t="s">
        <v>602</v>
      </c>
      <c r="I256" s="130"/>
      <c r="J256" s="138">
        <f>BK256</f>
        <v>0</v>
      </c>
      <c r="L256" s="127"/>
      <c r="M256" s="132"/>
      <c r="P256" s="133">
        <f>SUM(P257:P261)</f>
        <v>0</v>
      </c>
      <c r="R256" s="133">
        <f>SUM(R257:R261)</f>
        <v>0</v>
      </c>
      <c r="T256" s="134">
        <f>SUM(T257:T261)</f>
        <v>0</v>
      </c>
      <c r="AR256" s="128" t="s">
        <v>83</v>
      </c>
      <c r="AT256" s="135" t="s">
        <v>69</v>
      </c>
      <c r="AU256" s="135" t="s">
        <v>77</v>
      </c>
      <c r="AY256" s="128" t="s">
        <v>185</v>
      </c>
      <c r="BK256" s="136">
        <f>SUM(BK257:BK261)</f>
        <v>0</v>
      </c>
    </row>
    <row r="257" spans="2:65" s="1" customFormat="1" ht="24.25" customHeight="1">
      <c r="B257" s="139"/>
      <c r="C257" s="140" t="s">
        <v>603</v>
      </c>
      <c r="D257" s="140" t="s">
        <v>187</v>
      </c>
      <c r="E257" s="141" t="s">
        <v>604</v>
      </c>
      <c r="F257" s="142" t="s">
        <v>605</v>
      </c>
      <c r="G257" s="143" t="s">
        <v>190</v>
      </c>
      <c r="H257" s="144">
        <v>99.552000000000007</v>
      </c>
      <c r="I257" s="145"/>
      <c r="J257" s="146">
        <f>ROUND(I257*H257,2)</f>
        <v>0</v>
      </c>
      <c r="K257" s="147"/>
      <c r="L257" s="28"/>
      <c r="M257" s="148" t="s">
        <v>1</v>
      </c>
      <c r="N257" s="149" t="s">
        <v>36</v>
      </c>
      <c r="P257" s="150">
        <f>O257*H257</f>
        <v>0</v>
      </c>
      <c r="Q257" s="150">
        <v>0</v>
      </c>
      <c r="R257" s="150">
        <f>Q257*H257</f>
        <v>0</v>
      </c>
      <c r="S257" s="150">
        <v>0</v>
      </c>
      <c r="T257" s="151">
        <f>S257*H257</f>
        <v>0</v>
      </c>
      <c r="AR257" s="152" t="s">
        <v>252</v>
      </c>
      <c r="AT257" s="152" t="s">
        <v>187</v>
      </c>
      <c r="AU257" s="152" t="s">
        <v>83</v>
      </c>
      <c r="AY257" s="13" t="s">
        <v>185</v>
      </c>
      <c r="BE257" s="153">
        <f>IF(N257="základná",J257,0)</f>
        <v>0</v>
      </c>
      <c r="BF257" s="153">
        <f>IF(N257="znížená",J257,0)</f>
        <v>0</v>
      </c>
      <c r="BG257" s="153">
        <f>IF(N257="zákl. prenesená",J257,0)</f>
        <v>0</v>
      </c>
      <c r="BH257" s="153">
        <f>IF(N257="zníž. prenesená",J257,0)</f>
        <v>0</v>
      </c>
      <c r="BI257" s="153">
        <f>IF(N257="nulová",J257,0)</f>
        <v>0</v>
      </c>
      <c r="BJ257" s="13" t="s">
        <v>83</v>
      </c>
      <c r="BK257" s="153">
        <f>ROUND(I257*H257,2)</f>
        <v>0</v>
      </c>
      <c r="BL257" s="13" t="s">
        <v>252</v>
      </c>
      <c r="BM257" s="152" t="s">
        <v>606</v>
      </c>
    </row>
    <row r="258" spans="2:65" s="1" customFormat="1" ht="16.5" customHeight="1">
      <c r="B258" s="139"/>
      <c r="C258" s="154" t="s">
        <v>607</v>
      </c>
      <c r="D258" s="154" t="s">
        <v>220</v>
      </c>
      <c r="E258" s="155" t="s">
        <v>608</v>
      </c>
      <c r="F258" s="156" t="s">
        <v>609</v>
      </c>
      <c r="G258" s="157" t="s">
        <v>190</v>
      </c>
      <c r="H258" s="158">
        <v>104.53</v>
      </c>
      <c r="I258" s="159"/>
      <c r="J258" s="160">
        <f>ROUND(I258*H258,2)</f>
        <v>0</v>
      </c>
      <c r="K258" s="161"/>
      <c r="L258" s="162"/>
      <c r="M258" s="163" t="s">
        <v>1</v>
      </c>
      <c r="N258" s="164" t="s">
        <v>36</v>
      </c>
      <c r="P258" s="150">
        <f>O258*H258</f>
        <v>0</v>
      </c>
      <c r="Q258" s="150">
        <v>0</v>
      </c>
      <c r="R258" s="150">
        <f>Q258*H258</f>
        <v>0</v>
      </c>
      <c r="S258" s="150">
        <v>0</v>
      </c>
      <c r="T258" s="151">
        <f>S258*H258</f>
        <v>0</v>
      </c>
      <c r="AR258" s="152" t="s">
        <v>318</v>
      </c>
      <c r="AT258" s="152" t="s">
        <v>220</v>
      </c>
      <c r="AU258" s="152" t="s">
        <v>83</v>
      </c>
      <c r="AY258" s="13" t="s">
        <v>185</v>
      </c>
      <c r="BE258" s="153">
        <f>IF(N258="základná",J258,0)</f>
        <v>0</v>
      </c>
      <c r="BF258" s="153">
        <f>IF(N258="znížená",J258,0)</f>
        <v>0</v>
      </c>
      <c r="BG258" s="153">
        <f>IF(N258="zákl. prenesená",J258,0)</f>
        <v>0</v>
      </c>
      <c r="BH258" s="153">
        <f>IF(N258="zníž. prenesená",J258,0)</f>
        <v>0</v>
      </c>
      <c r="BI258" s="153">
        <f>IF(N258="nulová",J258,0)</f>
        <v>0</v>
      </c>
      <c r="BJ258" s="13" t="s">
        <v>83</v>
      </c>
      <c r="BK258" s="153">
        <f>ROUND(I258*H258,2)</f>
        <v>0</v>
      </c>
      <c r="BL258" s="13" t="s">
        <v>252</v>
      </c>
      <c r="BM258" s="152" t="s">
        <v>610</v>
      </c>
    </row>
    <row r="259" spans="2:65" s="1" customFormat="1" ht="33" customHeight="1">
      <c r="B259" s="139"/>
      <c r="C259" s="140" t="s">
        <v>611</v>
      </c>
      <c r="D259" s="140" t="s">
        <v>187</v>
      </c>
      <c r="E259" s="141" t="s">
        <v>612</v>
      </c>
      <c r="F259" s="142" t="s">
        <v>613</v>
      </c>
      <c r="G259" s="143" t="s">
        <v>190</v>
      </c>
      <c r="H259" s="144">
        <v>598.96</v>
      </c>
      <c r="I259" s="145"/>
      <c r="J259" s="146">
        <f>ROUND(I259*H259,2)</f>
        <v>0</v>
      </c>
      <c r="K259" s="147"/>
      <c r="L259" s="28"/>
      <c r="M259" s="148" t="s">
        <v>1</v>
      </c>
      <c r="N259" s="149" t="s">
        <v>36</v>
      </c>
      <c r="P259" s="150">
        <f>O259*H259</f>
        <v>0</v>
      </c>
      <c r="Q259" s="150">
        <v>0</v>
      </c>
      <c r="R259" s="150">
        <f>Q259*H259</f>
        <v>0</v>
      </c>
      <c r="S259" s="150">
        <v>0</v>
      </c>
      <c r="T259" s="151">
        <f>S259*H259</f>
        <v>0</v>
      </c>
      <c r="AR259" s="152" t="s">
        <v>252</v>
      </c>
      <c r="AT259" s="152" t="s">
        <v>187</v>
      </c>
      <c r="AU259" s="152" t="s">
        <v>83</v>
      </c>
      <c r="AY259" s="13" t="s">
        <v>185</v>
      </c>
      <c r="BE259" s="153">
        <f>IF(N259="základná",J259,0)</f>
        <v>0</v>
      </c>
      <c r="BF259" s="153">
        <f>IF(N259="znížená",J259,0)</f>
        <v>0</v>
      </c>
      <c r="BG259" s="153">
        <f>IF(N259="zákl. prenesená",J259,0)</f>
        <v>0</v>
      </c>
      <c r="BH259" s="153">
        <f>IF(N259="zníž. prenesená",J259,0)</f>
        <v>0</v>
      </c>
      <c r="BI259" s="153">
        <f>IF(N259="nulová",J259,0)</f>
        <v>0</v>
      </c>
      <c r="BJ259" s="13" t="s">
        <v>83</v>
      </c>
      <c r="BK259" s="153">
        <f>ROUND(I259*H259,2)</f>
        <v>0</v>
      </c>
      <c r="BL259" s="13" t="s">
        <v>252</v>
      </c>
      <c r="BM259" s="152" t="s">
        <v>614</v>
      </c>
    </row>
    <row r="260" spans="2:65" s="1" customFormat="1" ht="24.25" customHeight="1">
      <c r="B260" s="139"/>
      <c r="C260" s="154" t="s">
        <v>615</v>
      </c>
      <c r="D260" s="154" t="s">
        <v>220</v>
      </c>
      <c r="E260" s="155" t="s">
        <v>616</v>
      </c>
      <c r="F260" s="156" t="s">
        <v>617</v>
      </c>
      <c r="G260" s="157" t="s">
        <v>190</v>
      </c>
      <c r="H260" s="158">
        <v>628.90800000000002</v>
      </c>
      <c r="I260" s="159"/>
      <c r="J260" s="160">
        <f>ROUND(I260*H260,2)</f>
        <v>0</v>
      </c>
      <c r="K260" s="161"/>
      <c r="L260" s="162"/>
      <c r="M260" s="163" t="s">
        <v>1</v>
      </c>
      <c r="N260" s="164" t="s">
        <v>36</v>
      </c>
      <c r="P260" s="150">
        <f>O260*H260</f>
        <v>0</v>
      </c>
      <c r="Q260" s="150">
        <v>0</v>
      </c>
      <c r="R260" s="150">
        <f>Q260*H260</f>
        <v>0</v>
      </c>
      <c r="S260" s="150">
        <v>0</v>
      </c>
      <c r="T260" s="151">
        <f>S260*H260</f>
        <v>0</v>
      </c>
      <c r="AR260" s="152" t="s">
        <v>318</v>
      </c>
      <c r="AT260" s="152" t="s">
        <v>220</v>
      </c>
      <c r="AU260" s="152" t="s">
        <v>83</v>
      </c>
      <c r="AY260" s="13" t="s">
        <v>185</v>
      </c>
      <c r="BE260" s="153">
        <f>IF(N260="základná",J260,0)</f>
        <v>0</v>
      </c>
      <c r="BF260" s="153">
        <f>IF(N260="znížená",J260,0)</f>
        <v>0</v>
      </c>
      <c r="BG260" s="153">
        <f>IF(N260="zákl. prenesená",J260,0)</f>
        <v>0</v>
      </c>
      <c r="BH260" s="153">
        <f>IF(N260="zníž. prenesená",J260,0)</f>
        <v>0</v>
      </c>
      <c r="BI260" s="153">
        <f>IF(N260="nulová",J260,0)</f>
        <v>0</v>
      </c>
      <c r="BJ260" s="13" t="s">
        <v>83</v>
      </c>
      <c r="BK260" s="153">
        <f>ROUND(I260*H260,2)</f>
        <v>0</v>
      </c>
      <c r="BL260" s="13" t="s">
        <v>252</v>
      </c>
      <c r="BM260" s="152" t="s">
        <v>618</v>
      </c>
    </row>
    <row r="261" spans="2:65" s="1" customFormat="1" ht="24.25" customHeight="1">
      <c r="B261" s="139"/>
      <c r="C261" s="140" t="s">
        <v>619</v>
      </c>
      <c r="D261" s="140" t="s">
        <v>187</v>
      </c>
      <c r="E261" s="141" t="s">
        <v>620</v>
      </c>
      <c r="F261" s="142" t="s">
        <v>621</v>
      </c>
      <c r="G261" s="143" t="s">
        <v>586</v>
      </c>
      <c r="H261" s="165"/>
      <c r="I261" s="145"/>
      <c r="J261" s="146">
        <f>ROUND(I261*H261,2)</f>
        <v>0</v>
      </c>
      <c r="K261" s="147"/>
      <c r="L261" s="28"/>
      <c r="M261" s="148" t="s">
        <v>1</v>
      </c>
      <c r="N261" s="149" t="s">
        <v>36</v>
      </c>
      <c r="P261" s="150">
        <f>O261*H261</f>
        <v>0</v>
      </c>
      <c r="Q261" s="150">
        <v>0</v>
      </c>
      <c r="R261" s="150">
        <f>Q261*H261</f>
        <v>0</v>
      </c>
      <c r="S261" s="150">
        <v>0</v>
      </c>
      <c r="T261" s="151">
        <f>S261*H261</f>
        <v>0</v>
      </c>
      <c r="AR261" s="152" t="s">
        <v>252</v>
      </c>
      <c r="AT261" s="152" t="s">
        <v>187</v>
      </c>
      <c r="AU261" s="152" t="s">
        <v>83</v>
      </c>
      <c r="AY261" s="13" t="s">
        <v>185</v>
      </c>
      <c r="BE261" s="153">
        <f>IF(N261="základná",J261,0)</f>
        <v>0</v>
      </c>
      <c r="BF261" s="153">
        <f>IF(N261="znížená",J261,0)</f>
        <v>0</v>
      </c>
      <c r="BG261" s="153">
        <f>IF(N261="zákl. prenesená",J261,0)</f>
        <v>0</v>
      </c>
      <c r="BH261" s="153">
        <f>IF(N261="zníž. prenesená",J261,0)</f>
        <v>0</v>
      </c>
      <c r="BI261" s="153">
        <f>IF(N261="nulová",J261,0)</f>
        <v>0</v>
      </c>
      <c r="BJ261" s="13" t="s">
        <v>83</v>
      </c>
      <c r="BK261" s="153">
        <f>ROUND(I261*H261,2)</f>
        <v>0</v>
      </c>
      <c r="BL261" s="13" t="s">
        <v>252</v>
      </c>
      <c r="BM261" s="152" t="s">
        <v>622</v>
      </c>
    </row>
    <row r="262" spans="2:65" s="11" customFormat="1" ht="23" customHeight="1">
      <c r="B262" s="127"/>
      <c r="D262" s="128" t="s">
        <v>69</v>
      </c>
      <c r="E262" s="137" t="s">
        <v>623</v>
      </c>
      <c r="F262" s="137" t="s">
        <v>624</v>
      </c>
      <c r="I262" s="130"/>
      <c r="J262" s="138">
        <f>BK262</f>
        <v>0</v>
      </c>
      <c r="L262" s="127"/>
      <c r="M262" s="132"/>
      <c r="P262" s="133">
        <f>P263</f>
        <v>0</v>
      </c>
      <c r="R262" s="133">
        <f>R263</f>
        <v>0</v>
      </c>
      <c r="T262" s="134">
        <f>T263</f>
        <v>0</v>
      </c>
      <c r="AR262" s="128" t="s">
        <v>83</v>
      </c>
      <c r="AT262" s="135" t="s">
        <v>69</v>
      </c>
      <c r="AU262" s="135" t="s">
        <v>77</v>
      </c>
      <c r="AY262" s="128" t="s">
        <v>185</v>
      </c>
      <c r="BK262" s="136">
        <f>BK263</f>
        <v>0</v>
      </c>
    </row>
    <row r="263" spans="2:65" s="1" customFormat="1" ht="16.5" customHeight="1">
      <c r="B263" s="139"/>
      <c r="C263" s="140" t="s">
        <v>625</v>
      </c>
      <c r="D263" s="140" t="s">
        <v>187</v>
      </c>
      <c r="E263" s="141" t="s">
        <v>626</v>
      </c>
      <c r="F263" s="142" t="s">
        <v>93</v>
      </c>
      <c r="G263" s="143" t="s">
        <v>430</v>
      </c>
      <c r="H263" s="144">
        <v>1</v>
      </c>
      <c r="I263" s="145"/>
      <c r="J263" s="146">
        <f>ROUND(I263*H263,2)</f>
        <v>0</v>
      </c>
      <c r="K263" s="147"/>
      <c r="L263" s="28"/>
      <c r="M263" s="148" t="s">
        <v>1</v>
      </c>
      <c r="N263" s="149" t="s">
        <v>36</v>
      </c>
      <c r="P263" s="150">
        <f>O263*H263</f>
        <v>0</v>
      </c>
      <c r="Q263" s="150">
        <v>0</v>
      </c>
      <c r="R263" s="150">
        <f>Q263*H263</f>
        <v>0</v>
      </c>
      <c r="S263" s="150">
        <v>0</v>
      </c>
      <c r="T263" s="151">
        <f>S263*H263</f>
        <v>0</v>
      </c>
      <c r="AR263" s="152" t="s">
        <v>252</v>
      </c>
      <c r="AT263" s="152" t="s">
        <v>187</v>
      </c>
      <c r="AU263" s="152" t="s">
        <v>83</v>
      </c>
      <c r="AY263" s="13" t="s">
        <v>185</v>
      </c>
      <c r="BE263" s="153">
        <f>IF(N263="základná",J263,0)</f>
        <v>0</v>
      </c>
      <c r="BF263" s="153">
        <f>IF(N263="znížená",J263,0)</f>
        <v>0</v>
      </c>
      <c r="BG263" s="153">
        <f>IF(N263="zákl. prenesená",J263,0)</f>
        <v>0</v>
      </c>
      <c r="BH263" s="153">
        <f>IF(N263="zníž. prenesená",J263,0)</f>
        <v>0</v>
      </c>
      <c r="BI263" s="153">
        <f>IF(N263="nulová",J263,0)</f>
        <v>0</v>
      </c>
      <c r="BJ263" s="13" t="s">
        <v>83</v>
      </c>
      <c r="BK263" s="153">
        <f>ROUND(I263*H263,2)</f>
        <v>0</v>
      </c>
      <c r="BL263" s="13" t="s">
        <v>252</v>
      </c>
      <c r="BM263" s="152" t="s">
        <v>627</v>
      </c>
    </row>
    <row r="264" spans="2:65" s="11" customFormat="1" ht="23" customHeight="1">
      <c r="B264" s="127"/>
      <c r="D264" s="128" t="s">
        <v>69</v>
      </c>
      <c r="E264" s="137" t="s">
        <v>628</v>
      </c>
      <c r="F264" s="137" t="s">
        <v>629</v>
      </c>
      <c r="I264" s="130"/>
      <c r="J264" s="138">
        <f>BK264</f>
        <v>0</v>
      </c>
      <c r="L264" s="127"/>
      <c r="M264" s="132"/>
      <c r="P264" s="133">
        <f>P265</f>
        <v>0</v>
      </c>
      <c r="R264" s="133">
        <f>R265</f>
        <v>0</v>
      </c>
      <c r="T264" s="134">
        <f>T265</f>
        <v>0</v>
      </c>
      <c r="AR264" s="128" t="s">
        <v>83</v>
      </c>
      <c r="AT264" s="135" t="s">
        <v>69</v>
      </c>
      <c r="AU264" s="135" t="s">
        <v>77</v>
      </c>
      <c r="AY264" s="128" t="s">
        <v>185</v>
      </c>
      <c r="BK264" s="136">
        <f>BK265</f>
        <v>0</v>
      </c>
    </row>
    <row r="265" spans="2:65" s="1" customFormat="1" ht="16.5" customHeight="1">
      <c r="B265" s="139"/>
      <c r="C265" s="140" t="s">
        <v>630</v>
      </c>
      <c r="D265" s="140" t="s">
        <v>187</v>
      </c>
      <c r="E265" s="141" t="s">
        <v>631</v>
      </c>
      <c r="F265" s="142" t="s">
        <v>632</v>
      </c>
      <c r="G265" s="143" t="s">
        <v>430</v>
      </c>
      <c r="H265" s="144">
        <v>1</v>
      </c>
      <c r="I265" s="145"/>
      <c r="J265" s="146">
        <f>ROUND(I265*H265,2)</f>
        <v>0</v>
      </c>
      <c r="K265" s="147"/>
      <c r="L265" s="28"/>
      <c r="M265" s="148" t="s">
        <v>1</v>
      </c>
      <c r="N265" s="149" t="s">
        <v>36</v>
      </c>
      <c r="P265" s="150">
        <f>O265*H265</f>
        <v>0</v>
      </c>
      <c r="Q265" s="150">
        <v>0</v>
      </c>
      <c r="R265" s="150">
        <f>Q265*H265</f>
        <v>0</v>
      </c>
      <c r="S265" s="150">
        <v>0</v>
      </c>
      <c r="T265" s="151">
        <f>S265*H265</f>
        <v>0</v>
      </c>
      <c r="AR265" s="152" t="s">
        <v>252</v>
      </c>
      <c r="AT265" s="152" t="s">
        <v>187</v>
      </c>
      <c r="AU265" s="152" t="s">
        <v>83</v>
      </c>
      <c r="AY265" s="13" t="s">
        <v>185</v>
      </c>
      <c r="BE265" s="153">
        <f>IF(N265="základná",J265,0)</f>
        <v>0</v>
      </c>
      <c r="BF265" s="153">
        <f>IF(N265="znížená",J265,0)</f>
        <v>0</v>
      </c>
      <c r="BG265" s="153">
        <f>IF(N265="zákl. prenesená",J265,0)</f>
        <v>0</v>
      </c>
      <c r="BH265" s="153">
        <f>IF(N265="zníž. prenesená",J265,0)</f>
        <v>0</v>
      </c>
      <c r="BI265" s="153">
        <f>IF(N265="nulová",J265,0)</f>
        <v>0</v>
      </c>
      <c r="BJ265" s="13" t="s">
        <v>83</v>
      </c>
      <c r="BK265" s="153">
        <f>ROUND(I265*H265,2)</f>
        <v>0</v>
      </c>
      <c r="BL265" s="13" t="s">
        <v>252</v>
      </c>
      <c r="BM265" s="152" t="s">
        <v>633</v>
      </c>
    </row>
    <row r="266" spans="2:65" s="11" customFormat="1" ht="23" customHeight="1">
      <c r="B266" s="127"/>
      <c r="D266" s="128" t="s">
        <v>69</v>
      </c>
      <c r="E266" s="137" t="s">
        <v>634</v>
      </c>
      <c r="F266" s="137" t="s">
        <v>635</v>
      </c>
      <c r="I266" s="130"/>
      <c r="J266" s="138">
        <f>BK266</f>
        <v>0</v>
      </c>
      <c r="L266" s="127"/>
      <c r="M266" s="132"/>
      <c r="P266" s="133">
        <f>SUM(P267:P274)</f>
        <v>0</v>
      </c>
      <c r="R266" s="133">
        <f>SUM(R267:R274)</f>
        <v>0</v>
      </c>
      <c r="T266" s="134">
        <f>SUM(T267:T274)</f>
        <v>0</v>
      </c>
      <c r="AR266" s="128" t="s">
        <v>83</v>
      </c>
      <c r="AT266" s="135" t="s">
        <v>69</v>
      </c>
      <c r="AU266" s="135" t="s">
        <v>77</v>
      </c>
      <c r="AY266" s="128" t="s">
        <v>185</v>
      </c>
      <c r="BK266" s="136">
        <f>SUM(BK267:BK274)</f>
        <v>0</v>
      </c>
    </row>
    <row r="267" spans="2:65" s="1" customFormat="1" ht="16.5" customHeight="1">
      <c r="B267" s="139"/>
      <c r="C267" s="140" t="s">
        <v>636</v>
      </c>
      <c r="D267" s="140" t="s">
        <v>187</v>
      </c>
      <c r="E267" s="141" t="s">
        <v>637</v>
      </c>
      <c r="F267" s="142" t="s">
        <v>638</v>
      </c>
      <c r="G267" s="143" t="s">
        <v>639</v>
      </c>
      <c r="H267" s="144">
        <v>4</v>
      </c>
      <c r="I267" s="145"/>
      <c r="J267" s="146">
        <f t="shared" ref="J267:J274" si="50">ROUND(I267*H267,2)</f>
        <v>0</v>
      </c>
      <c r="K267" s="147"/>
      <c r="L267" s="28"/>
      <c r="M267" s="148" t="s">
        <v>1</v>
      </c>
      <c r="N267" s="149" t="s">
        <v>36</v>
      </c>
      <c r="P267" s="150">
        <f t="shared" ref="P267:P274" si="51">O267*H267</f>
        <v>0</v>
      </c>
      <c r="Q267" s="150">
        <v>0</v>
      </c>
      <c r="R267" s="150">
        <f t="shared" ref="R267:R274" si="52">Q267*H267</f>
        <v>0</v>
      </c>
      <c r="S267" s="150">
        <v>0</v>
      </c>
      <c r="T267" s="151">
        <f t="shared" ref="T267:T274" si="53">S267*H267</f>
        <v>0</v>
      </c>
      <c r="AR267" s="152" t="s">
        <v>252</v>
      </c>
      <c r="AT267" s="152" t="s">
        <v>187</v>
      </c>
      <c r="AU267" s="152" t="s">
        <v>83</v>
      </c>
      <c r="AY267" s="13" t="s">
        <v>185</v>
      </c>
      <c r="BE267" s="153">
        <f t="shared" ref="BE267:BE274" si="54">IF(N267="základná",J267,0)</f>
        <v>0</v>
      </c>
      <c r="BF267" s="153">
        <f t="shared" ref="BF267:BF274" si="55">IF(N267="znížená",J267,0)</f>
        <v>0</v>
      </c>
      <c r="BG267" s="153">
        <f t="shared" ref="BG267:BG274" si="56">IF(N267="zákl. prenesená",J267,0)</f>
        <v>0</v>
      </c>
      <c r="BH267" s="153">
        <f t="shared" ref="BH267:BH274" si="57">IF(N267="zníž. prenesená",J267,0)</f>
        <v>0</v>
      </c>
      <c r="BI267" s="153">
        <f t="shared" ref="BI267:BI274" si="58">IF(N267="nulová",J267,0)</f>
        <v>0</v>
      </c>
      <c r="BJ267" s="13" t="s">
        <v>83</v>
      </c>
      <c r="BK267" s="153">
        <f t="shared" ref="BK267:BK274" si="59">ROUND(I267*H267,2)</f>
        <v>0</v>
      </c>
      <c r="BL267" s="13" t="s">
        <v>252</v>
      </c>
      <c r="BM267" s="152" t="s">
        <v>640</v>
      </c>
    </row>
    <row r="268" spans="2:65" s="1" customFormat="1" ht="24.25" customHeight="1">
      <c r="B268" s="139"/>
      <c r="C268" s="140" t="s">
        <v>641</v>
      </c>
      <c r="D268" s="140" t="s">
        <v>187</v>
      </c>
      <c r="E268" s="141" t="s">
        <v>642</v>
      </c>
      <c r="F268" s="142" t="s">
        <v>643</v>
      </c>
      <c r="G268" s="143" t="s">
        <v>241</v>
      </c>
      <c r="H268" s="144">
        <v>40.799999999999997</v>
      </c>
      <c r="I268" s="145"/>
      <c r="J268" s="146">
        <f t="shared" si="50"/>
        <v>0</v>
      </c>
      <c r="K268" s="147"/>
      <c r="L268" s="28"/>
      <c r="M268" s="148" t="s">
        <v>1</v>
      </c>
      <c r="N268" s="149" t="s">
        <v>36</v>
      </c>
      <c r="P268" s="150">
        <f t="shared" si="51"/>
        <v>0</v>
      </c>
      <c r="Q268" s="150">
        <v>0</v>
      </c>
      <c r="R268" s="150">
        <f t="shared" si="52"/>
        <v>0</v>
      </c>
      <c r="S268" s="150">
        <v>0</v>
      </c>
      <c r="T268" s="151">
        <f t="shared" si="53"/>
        <v>0</v>
      </c>
      <c r="AR268" s="152" t="s">
        <v>252</v>
      </c>
      <c r="AT268" s="152" t="s">
        <v>187</v>
      </c>
      <c r="AU268" s="152" t="s">
        <v>83</v>
      </c>
      <c r="AY268" s="13" t="s">
        <v>185</v>
      </c>
      <c r="BE268" s="153">
        <f t="shared" si="54"/>
        <v>0</v>
      </c>
      <c r="BF268" s="153">
        <f t="shared" si="55"/>
        <v>0</v>
      </c>
      <c r="BG268" s="153">
        <f t="shared" si="56"/>
        <v>0</v>
      </c>
      <c r="BH268" s="153">
        <f t="shared" si="57"/>
        <v>0</v>
      </c>
      <c r="BI268" s="153">
        <f t="shared" si="58"/>
        <v>0</v>
      </c>
      <c r="BJ268" s="13" t="s">
        <v>83</v>
      </c>
      <c r="BK268" s="153">
        <f t="shared" si="59"/>
        <v>0</v>
      </c>
      <c r="BL268" s="13" t="s">
        <v>252</v>
      </c>
      <c r="BM268" s="152" t="s">
        <v>644</v>
      </c>
    </row>
    <row r="269" spans="2:65" s="1" customFormat="1" ht="24.25" customHeight="1">
      <c r="B269" s="139"/>
      <c r="C269" s="140" t="s">
        <v>645</v>
      </c>
      <c r="D269" s="140" t="s">
        <v>187</v>
      </c>
      <c r="E269" s="141" t="s">
        <v>646</v>
      </c>
      <c r="F269" s="142" t="s">
        <v>381</v>
      </c>
      <c r="G269" s="143" t="s">
        <v>241</v>
      </c>
      <c r="H269" s="144">
        <v>34.020000000000003</v>
      </c>
      <c r="I269" s="145"/>
      <c r="J269" s="146">
        <f t="shared" si="50"/>
        <v>0</v>
      </c>
      <c r="K269" s="147"/>
      <c r="L269" s="28"/>
      <c r="M269" s="148" t="s">
        <v>1</v>
      </c>
      <c r="N269" s="149" t="s">
        <v>36</v>
      </c>
      <c r="P269" s="150">
        <f t="shared" si="51"/>
        <v>0</v>
      </c>
      <c r="Q269" s="150">
        <v>0</v>
      </c>
      <c r="R269" s="150">
        <f t="shared" si="52"/>
        <v>0</v>
      </c>
      <c r="S269" s="150">
        <v>0</v>
      </c>
      <c r="T269" s="151">
        <f t="shared" si="53"/>
        <v>0</v>
      </c>
      <c r="AR269" s="152" t="s">
        <v>252</v>
      </c>
      <c r="AT269" s="152" t="s">
        <v>187</v>
      </c>
      <c r="AU269" s="152" t="s">
        <v>83</v>
      </c>
      <c r="AY269" s="13" t="s">
        <v>185</v>
      </c>
      <c r="BE269" s="153">
        <f t="shared" si="54"/>
        <v>0</v>
      </c>
      <c r="BF269" s="153">
        <f t="shared" si="55"/>
        <v>0</v>
      </c>
      <c r="BG269" s="153">
        <f t="shared" si="56"/>
        <v>0</v>
      </c>
      <c r="BH269" s="153">
        <f t="shared" si="57"/>
        <v>0</v>
      </c>
      <c r="BI269" s="153">
        <f t="shared" si="58"/>
        <v>0</v>
      </c>
      <c r="BJ269" s="13" t="s">
        <v>83</v>
      </c>
      <c r="BK269" s="153">
        <f t="shared" si="59"/>
        <v>0</v>
      </c>
      <c r="BL269" s="13" t="s">
        <v>252</v>
      </c>
      <c r="BM269" s="152" t="s">
        <v>647</v>
      </c>
    </row>
    <row r="270" spans="2:65" s="1" customFormat="1" ht="33" customHeight="1">
      <c r="B270" s="139"/>
      <c r="C270" s="140" t="s">
        <v>648</v>
      </c>
      <c r="D270" s="140" t="s">
        <v>187</v>
      </c>
      <c r="E270" s="141" t="s">
        <v>649</v>
      </c>
      <c r="F270" s="142" t="s">
        <v>650</v>
      </c>
      <c r="G270" s="143" t="s">
        <v>241</v>
      </c>
      <c r="H270" s="144">
        <v>171.31</v>
      </c>
      <c r="I270" s="145"/>
      <c r="J270" s="146">
        <f t="shared" si="50"/>
        <v>0</v>
      </c>
      <c r="K270" s="147"/>
      <c r="L270" s="28"/>
      <c r="M270" s="148" t="s">
        <v>1</v>
      </c>
      <c r="N270" s="149" t="s">
        <v>36</v>
      </c>
      <c r="P270" s="150">
        <f t="shared" si="51"/>
        <v>0</v>
      </c>
      <c r="Q270" s="150">
        <v>0</v>
      </c>
      <c r="R270" s="150">
        <f t="shared" si="52"/>
        <v>0</v>
      </c>
      <c r="S270" s="150">
        <v>0</v>
      </c>
      <c r="T270" s="151">
        <f t="shared" si="53"/>
        <v>0</v>
      </c>
      <c r="AR270" s="152" t="s">
        <v>252</v>
      </c>
      <c r="AT270" s="152" t="s">
        <v>187</v>
      </c>
      <c r="AU270" s="152" t="s">
        <v>83</v>
      </c>
      <c r="AY270" s="13" t="s">
        <v>185</v>
      </c>
      <c r="BE270" s="153">
        <f t="shared" si="54"/>
        <v>0</v>
      </c>
      <c r="BF270" s="153">
        <f t="shared" si="55"/>
        <v>0</v>
      </c>
      <c r="BG270" s="153">
        <f t="shared" si="56"/>
        <v>0</v>
      </c>
      <c r="BH270" s="153">
        <f t="shared" si="57"/>
        <v>0</v>
      </c>
      <c r="BI270" s="153">
        <f t="shared" si="58"/>
        <v>0</v>
      </c>
      <c r="BJ270" s="13" t="s">
        <v>83</v>
      </c>
      <c r="BK270" s="153">
        <f t="shared" si="59"/>
        <v>0</v>
      </c>
      <c r="BL270" s="13" t="s">
        <v>252</v>
      </c>
      <c r="BM270" s="152" t="s">
        <v>651</v>
      </c>
    </row>
    <row r="271" spans="2:65" s="1" customFormat="1" ht="24.25" customHeight="1">
      <c r="B271" s="139"/>
      <c r="C271" s="140" t="s">
        <v>652</v>
      </c>
      <c r="D271" s="140" t="s">
        <v>187</v>
      </c>
      <c r="E271" s="141" t="s">
        <v>653</v>
      </c>
      <c r="F271" s="142" t="s">
        <v>654</v>
      </c>
      <c r="G271" s="143" t="s">
        <v>241</v>
      </c>
      <c r="H271" s="144">
        <v>171.31</v>
      </c>
      <c r="I271" s="145"/>
      <c r="J271" s="146">
        <f t="shared" si="50"/>
        <v>0</v>
      </c>
      <c r="K271" s="147"/>
      <c r="L271" s="28"/>
      <c r="M271" s="148" t="s">
        <v>1</v>
      </c>
      <c r="N271" s="149" t="s">
        <v>36</v>
      </c>
      <c r="P271" s="150">
        <f t="shared" si="51"/>
        <v>0</v>
      </c>
      <c r="Q271" s="150">
        <v>0</v>
      </c>
      <c r="R271" s="150">
        <f t="shared" si="52"/>
        <v>0</v>
      </c>
      <c r="S271" s="150">
        <v>0</v>
      </c>
      <c r="T271" s="151">
        <f t="shared" si="53"/>
        <v>0</v>
      </c>
      <c r="AR271" s="152" t="s">
        <v>252</v>
      </c>
      <c r="AT271" s="152" t="s">
        <v>187</v>
      </c>
      <c r="AU271" s="152" t="s">
        <v>83</v>
      </c>
      <c r="AY271" s="13" t="s">
        <v>185</v>
      </c>
      <c r="BE271" s="153">
        <f t="shared" si="54"/>
        <v>0</v>
      </c>
      <c r="BF271" s="153">
        <f t="shared" si="55"/>
        <v>0</v>
      </c>
      <c r="BG271" s="153">
        <f t="shared" si="56"/>
        <v>0</v>
      </c>
      <c r="BH271" s="153">
        <f t="shared" si="57"/>
        <v>0</v>
      </c>
      <c r="BI271" s="153">
        <f t="shared" si="58"/>
        <v>0</v>
      </c>
      <c r="BJ271" s="13" t="s">
        <v>83</v>
      </c>
      <c r="BK271" s="153">
        <f t="shared" si="59"/>
        <v>0</v>
      </c>
      <c r="BL271" s="13" t="s">
        <v>252</v>
      </c>
      <c r="BM271" s="152" t="s">
        <v>655</v>
      </c>
    </row>
    <row r="272" spans="2:65" s="1" customFormat="1" ht="24.25" customHeight="1">
      <c r="B272" s="139"/>
      <c r="C272" s="140" t="s">
        <v>656</v>
      </c>
      <c r="D272" s="140" t="s">
        <v>187</v>
      </c>
      <c r="E272" s="141" t="s">
        <v>657</v>
      </c>
      <c r="F272" s="142" t="s">
        <v>658</v>
      </c>
      <c r="G272" s="143" t="s">
        <v>241</v>
      </c>
      <c r="H272" s="144">
        <v>34.4</v>
      </c>
      <c r="I272" s="145"/>
      <c r="J272" s="146">
        <f t="shared" si="50"/>
        <v>0</v>
      </c>
      <c r="K272" s="147"/>
      <c r="L272" s="28"/>
      <c r="M272" s="148" t="s">
        <v>1</v>
      </c>
      <c r="N272" s="149" t="s">
        <v>36</v>
      </c>
      <c r="P272" s="150">
        <f t="shared" si="51"/>
        <v>0</v>
      </c>
      <c r="Q272" s="150">
        <v>0</v>
      </c>
      <c r="R272" s="150">
        <f t="shared" si="52"/>
        <v>0</v>
      </c>
      <c r="S272" s="150">
        <v>0</v>
      </c>
      <c r="T272" s="151">
        <f t="shared" si="53"/>
        <v>0</v>
      </c>
      <c r="AR272" s="152" t="s">
        <v>252</v>
      </c>
      <c r="AT272" s="152" t="s">
        <v>187</v>
      </c>
      <c r="AU272" s="152" t="s">
        <v>83</v>
      </c>
      <c r="AY272" s="13" t="s">
        <v>185</v>
      </c>
      <c r="BE272" s="153">
        <f t="shared" si="54"/>
        <v>0</v>
      </c>
      <c r="BF272" s="153">
        <f t="shared" si="55"/>
        <v>0</v>
      </c>
      <c r="BG272" s="153">
        <f t="shared" si="56"/>
        <v>0</v>
      </c>
      <c r="BH272" s="153">
        <f t="shared" si="57"/>
        <v>0</v>
      </c>
      <c r="BI272" s="153">
        <f t="shared" si="58"/>
        <v>0</v>
      </c>
      <c r="BJ272" s="13" t="s">
        <v>83</v>
      </c>
      <c r="BK272" s="153">
        <f t="shared" si="59"/>
        <v>0</v>
      </c>
      <c r="BL272" s="13" t="s">
        <v>252</v>
      </c>
      <c r="BM272" s="152" t="s">
        <v>659</v>
      </c>
    </row>
    <row r="273" spans="2:65" s="1" customFormat="1" ht="24.25" customHeight="1">
      <c r="B273" s="139"/>
      <c r="C273" s="140" t="s">
        <v>660</v>
      </c>
      <c r="D273" s="140" t="s">
        <v>187</v>
      </c>
      <c r="E273" s="141" t="s">
        <v>661</v>
      </c>
      <c r="F273" s="142" t="s">
        <v>662</v>
      </c>
      <c r="G273" s="143" t="s">
        <v>241</v>
      </c>
      <c r="H273" s="144">
        <v>34.4</v>
      </c>
      <c r="I273" s="145"/>
      <c r="J273" s="146">
        <f t="shared" si="50"/>
        <v>0</v>
      </c>
      <c r="K273" s="147"/>
      <c r="L273" s="28"/>
      <c r="M273" s="148" t="s">
        <v>1</v>
      </c>
      <c r="N273" s="149" t="s">
        <v>36</v>
      </c>
      <c r="P273" s="150">
        <f t="shared" si="51"/>
        <v>0</v>
      </c>
      <c r="Q273" s="150">
        <v>0</v>
      </c>
      <c r="R273" s="150">
        <f t="shared" si="52"/>
        <v>0</v>
      </c>
      <c r="S273" s="150">
        <v>0</v>
      </c>
      <c r="T273" s="151">
        <f t="shared" si="53"/>
        <v>0</v>
      </c>
      <c r="AR273" s="152" t="s">
        <v>252</v>
      </c>
      <c r="AT273" s="152" t="s">
        <v>187</v>
      </c>
      <c r="AU273" s="152" t="s">
        <v>83</v>
      </c>
      <c r="AY273" s="13" t="s">
        <v>185</v>
      </c>
      <c r="BE273" s="153">
        <f t="shared" si="54"/>
        <v>0</v>
      </c>
      <c r="BF273" s="153">
        <f t="shared" si="55"/>
        <v>0</v>
      </c>
      <c r="BG273" s="153">
        <f t="shared" si="56"/>
        <v>0</v>
      </c>
      <c r="BH273" s="153">
        <f t="shared" si="57"/>
        <v>0</v>
      </c>
      <c r="BI273" s="153">
        <f t="shared" si="58"/>
        <v>0</v>
      </c>
      <c r="BJ273" s="13" t="s">
        <v>83</v>
      </c>
      <c r="BK273" s="153">
        <f t="shared" si="59"/>
        <v>0</v>
      </c>
      <c r="BL273" s="13" t="s">
        <v>252</v>
      </c>
      <c r="BM273" s="152" t="s">
        <v>663</v>
      </c>
    </row>
    <row r="274" spans="2:65" s="1" customFormat="1" ht="24.25" customHeight="1">
      <c r="B274" s="139"/>
      <c r="C274" s="140" t="s">
        <v>664</v>
      </c>
      <c r="D274" s="140" t="s">
        <v>187</v>
      </c>
      <c r="E274" s="141" t="s">
        <v>665</v>
      </c>
      <c r="F274" s="142" t="s">
        <v>666</v>
      </c>
      <c r="G274" s="143" t="s">
        <v>586</v>
      </c>
      <c r="H274" s="165"/>
      <c r="I274" s="145"/>
      <c r="J274" s="146">
        <f t="shared" si="50"/>
        <v>0</v>
      </c>
      <c r="K274" s="147"/>
      <c r="L274" s="28"/>
      <c r="M274" s="148" t="s">
        <v>1</v>
      </c>
      <c r="N274" s="149" t="s">
        <v>36</v>
      </c>
      <c r="P274" s="150">
        <f t="shared" si="51"/>
        <v>0</v>
      </c>
      <c r="Q274" s="150">
        <v>0</v>
      </c>
      <c r="R274" s="150">
        <f t="shared" si="52"/>
        <v>0</v>
      </c>
      <c r="S274" s="150">
        <v>0</v>
      </c>
      <c r="T274" s="151">
        <f t="shared" si="53"/>
        <v>0</v>
      </c>
      <c r="AR274" s="152" t="s">
        <v>252</v>
      </c>
      <c r="AT274" s="152" t="s">
        <v>187</v>
      </c>
      <c r="AU274" s="152" t="s">
        <v>83</v>
      </c>
      <c r="AY274" s="13" t="s">
        <v>185</v>
      </c>
      <c r="BE274" s="153">
        <f t="shared" si="54"/>
        <v>0</v>
      </c>
      <c r="BF274" s="153">
        <f t="shared" si="55"/>
        <v>0</v>
      </c>
      <c r="BG274" s="153">
        <f t="shared" si="56"/>
        <v>0</v>
      </c>
      <c r="BH274" s="153">
        <f t="shared" si="57"/>
        <v>0</v>
      </c>
      <c r="BI274" s="153">
        <f t="shared" si="58"/>
        <v>0</v>
      </c>
      <c r="BJ274" s="13" t="s">
        <v>83</v>
      </c>
      <c r="BK274" s="153">
        <f t="shared" si="59"/>
        <v>0</v>
      </c>
      <c r="BL274" s="13" t="s">
        <v>252</v>
      </c>
      <c r="BM274" s="152" t="s">
        <v>667</v>
      </c>
    </row>
    <row r="275" spans="2:65" s="11" customFormat="1" ht="23" customHeight="1">
      <c r="B275" s="127"/>
      <c r="D275" s="128" t="s">
        <v>69</v>
      </c>
      <c r="E275" s="137" t="s">
        <v>668</v>
      </c>
      <c r="F275" s="137" t="s">
        <v>669</v>
      </c>
      <c r="I275" s="130"/>
      <c r="J275" s="138">
        <f>BK275</f>
        <v>0</v>
      </c>
      <c r="L275" s="127"/>
      <c r="M275" s="132"/>
      <c r="P275" s="133">
        <f>SUM(P276:P284)</f>
        <v>0</v>
      </c>
      <c r="R275" s="133">
        <f>SUM(R276:R284)</f>
        <v>0.17229359999999999</v>
      </c>
      <c r="T275" s="134">
        <f>SUM(T276:T284)</f>
        <v>0</v>
      </c>
      <c r="AR275" s="128" t="s">
        <v>83</v>
      </c>
      <c r="AT275" s="135" t="s">
        <v>69</v>
      </c>
      <c r="AU275" s="135" t="s">
        <v>77</v>
      </c>
      <c r="AY275" s="128" t="s">
        <v>185</v>
      </c>
      <c r="BK275" s="136">
        <f>SUM(BK276:BK284)</f>
        <v>0</v>
      </c>
    </row>
    <row r="276" spans="2:65" s="1" customFormat="1" ht="16.5" customHeight="1">
      <c r="B276" s="139"/>
      <c r="C276" s="140" t="s">
        <v>670</v>
      </c>
      <c r="D276" s="140" t="s">
        <v>187</v>
      </c>
      <c r="E276" s="141" t="s">
        <v>671</v>
      </c>
      <c r="F276" s="142" t="s">
        <v>672</v>
      </c>
      <c r="G276" s="143" t="s">
        <v>241</v>
      </c>
      <c r="H276" s="144">
        <v>45.2</v>
      </c>
      <c r="I276" s="145"/>
      <c r="J276" s="146">
        <f t="shared" ref="J276:J284" si="60">ROUND(I276*H276,2)</f>
        <v>0</v>
      </c>
      <c r="K276" s="147"/>
      <c r="L276" s="28"/>
      <c r="M276" s="148" t="s">
        <v>1</v>
      </c>
      <c r="N276" s="149" t="s">
        <v>36</v>
      </c>
      <c r="P276" s="150">
        <f t="shared" ref="P276:P284" si="61">O276*H276</f>
        <v>0</v>
      </c>
      <c r="Q276" s="150">
        <v>2.2000000000000001E-4</v>
      </c>
      <c r="R276" s="150">
        <f t="shared" ref="R276:R284" si="62">Q276*H276</f>
        <v>9.9440000000000014E-3</v>
      </c>
      <c r="S276" s="150">
        <v>0</v>
      </c>
      <c r="T276" s="151">
        <f t="shared" ref="T276:T284" si="63">S276*H276</f>
        <v>0</v>
      </c>
      <c r="AR276" s="152" t="s">
        <v>252</v>
      </c>
      <c r="AT276" s="152" t="s">
        <v>187</v>
      </c>
      <c r="AU276" s="152" t="s">
        <v>83</v>
      </c>
      <c r="AY276" s="13" t="s">
        <v>185</v>
      </c>
      <c r="BE276" s="153">
        <f t="shared" ref="BE276:BE284" si="64">IF(N276="základná",J276,0)</f>
        <v>0</v>
      </c>
      <c r="BF276" s="153">
        <f t="shared" ref="BF276:BF284" si="65">IF(N276="znížená",J276,0)</f>
        <v>0</v>
      </c>
      <c r="BG276" s="153">
        <f t="shared" ref="BG276:BG284" si="66">IF(N276="zákl. prenesená",J276,0)</f>
        <v>0</v>
      </c>
      <c r="BH276" s="153">
        <f t="shared" ref="BH276:BH284" si="67">IF(N276="zníž. prenesená",J276,0)</f>
        <v>0</v>
      </c>
      <c r="BI276" s="153">
        <f t="shared" ref="BI276:BI284" si="68">IF(N276="nulová",J276,0)</f>
        <v>0</v>
      </c>
      <c r="BJ276" s="13" t="s">
        <v>83</v>
      </c>
      <c r="BK276" s="153">
        <f t="shared" ref="BK276:BK284" si="69">ROUND(I276*H276,2)</f>
        <v>0</v>
      </c>
      <c r="BL276" s="13" t="s">
        <v>252</v>
      </c>
      <c r="BM276" s="152" t="s">
        <v>673</v>
      </c>
    </row>
    <row r="277" spans="2:65" s="1" customFormat="1" ht="24.25" customHeight="1">
      <c r="B277" s="139"/>
      <c r="C277" s="140" t="s">
        <v>674</v>
      </c>
      <c r="D277" s="140" t="s">
        <v>187</v>
      </c>
      <c r="E277" s="141" t="s">
        <v>675</v>
      </c>
      <c r="F277" s="142" t="s">
        <v>676</v>
      </c>
      <c r="G277" s="143" t="s">
        <v>241</v>
      </c>
      <c r="H277" s="144">
        <v>22.72</v>
      </c>
      <c r="I277" s="145"/>
      <c r="J277" s="146">
        <f t="shared" si="60"/>
        <v>0</v>
      </c>
      <c r="K277" s="147"/>
      <c r="L277" s="28"/>
      <c r="M277" s="148" t="s">
        <v>1</v>
      </c>
      <c r="N277" s="149" t="s">
        <v>36</v>
      </c>
      <c r="P277" s="150">
        <f t="shared" si="61"/>
        <v>0</v>
      </c>
      <c r="Q277" s="150">
        <v>4.2999999999999999E-4</v>
      </c>
      <c r="R277" s="150">
        <f t="shared" si="62"/>
        <v>9.7695999999999998E-3</v>
      </c>
      <c r="S277" s="150">
        <v>0</v>
      </c>
      <c r="T277" s="151">
        <f t="shared" si="63"/>
        <v>0</v>
      </c>
      <c r="AR277" s="152" t="s">
        <v>252</v>
      </c>
      <c r="AT277" s="152" t="s">
        <v>187</v>
      </c>
      <c r="AU277" s="152" t="s">
        <v>83</v>
      </c>
      <c r="AY277" s="13" t="s">
        <v>185</v>
      </c>
      <c r="BE277" s="153">
        <f t="shared" si="64"/>
        <v>0</v>
      </c>
      <c r="BF277" s="153">
        <f t="shared" si="65"/>
        <v>0</v>
      </c>
      <c r="BG277" s="153">
        <f t="shared" si="66"/>
        <v>0</v>
      </c>
      <c r="BH277" s="153">
        <f t="shared" si="67"/>
        <v>0</v>
      </c>
      <c r="BI277" s="153">
        <f t="shared" si="68"/>
        <v>0</v>
      </c>
      <c r="BJ277" s="13" t="s">
        <v>83</v>
      </c>
      <c r="BK277" s="153">
        <f t="shared" si="69"/>
        <v>0</v>
      </c>
      <c r="BL277" s="13" t="s">
        <v>252</v>
      </c>
      <c r="BM277" s="152" t="s">
        <v>677</v>
      </c>
    </row>
    <row r="278" spans="2:65" s="1" customFormat="1" ht="33" customHeight="1">
      <c r="B278" s="139"/>
      <c r="C278" s="154" t="s">
        <v>678</v>
      </c>
      <c r="D278" s="154" t="s">
        <v>220</v>
      </c>
      <c r="E278" s="155" t="s">
        <v>679</v>
      </c>
      <c r="F278" s="156" t="s">
        <v>680</v>
      </c>
      <c r="G278" s="157" t="s">
        <v>190</v>
      </c>
      <c r="H278" s="158">
        <v>11.506</v>
      </c>
      <c r="I278" s="159"/>
      <c r="J278" s="160">
        <f t="shared" si="60"/>
        <v>0</v>
      </c>
      <c r="K278" s="161"/>
      <c r="L278" s="162"/>
      <c r="M278" s="163" t="s">
        <v>1</v>
      </c>
      <c r="N278" s="164" t="s">
        <v>36</v>
      </c>
      <c r="P278" s="150">
        <f t="shared" si="61"/>
        <v>0</v>
      </c>
      <c r="Q278" s="150">
        <v>0</v>
      </c>
      <c r="R278" s="150">
        <f t="shared" si="62"/>
        <v>0</v>
      </c>
      <c r="S278" s="150">
        <v>0</v>
      </c>
      <c r="T278" s="151">
        <f t="shared" si="63"/>
        <v>0</v>
      </c>
      <c r="AR278" s="152" t="s">
        <v>318</v>
      </c>
      <c r="AT278" s="152" t="s">
        <v>220</v>
      </c>
      <c r="AU278" s="152" t="s">
        <v>83</v>
      </c>
      <c r="AY278" s="13" t="s">
        <v>185</v>
      </c>
      <c r="BE278" s="153">
        <f t="shared" si="64"/>
        <v>0</v>
      </c>
      <c r="BF278" s="153">
        <f t="shared" si="65"/>
        <v>0</v>
      </c>
      <c r="BG278" s="153">
        <f t="shared" si="66"/>
        <v>0</v>
      </c>
      <c r="BH278" s="153">
        <f t="shared" si="67"/>
        <v>0</v>
      </c>
      <c r="BI278" s="153">
        <f t="shared" si="68"/>
        <v>0</v>
      </c>
      <c r="BJ278" s="13" t="s">
        <v>83</v>
      </c>
      <c r="BK278" s="153">
        <f t="shared" si="69"/>
        <v>0</v>
      </c>
      <c r="BL278" s="13" t="s">
        <v>252</v>
      </c>
      <c r="BM278" s="152" t="s">
        <v>681</v>
      </c>
    </row>
    <row r="279" spans="2:65" s="1" customFormat="1" ht="33" customHeight="1">
      <c r="B279" s="139"/>
      <c r="C279" s="154" t="s">
        <v>682</v>
      </c>
      <c r="D279" s="154" t="s">
        <v>220</v>
      </c>
      <c r="E279" s="155" t="s">
        <v>683</v>
      </c>
      <c r="F279" s="156" t="s">
        <v>684</v>
      </c>
      <c r="G279" s="157" t="s">
        <v>190</v>
      </c>
      <c r="H279" s="158">
        <v>4.2</v>
      </c>
      <c r="I279" s="159"/>
      <c r="J279" s="160">
        <f t="shared" si="60"/>
        <v>0</v>
      </c>
      <c r="K279" s="161"/>
      <c r="L279" s="162"/>
      <c r="M279" s="163" t="s">
        <v>1</v>
      </c>
      <c r="N279" s="164" t="s">
        <v>36</v>
      </c>
      <c r="P279" s="150">
        <f t="shared" si="61"/>
        <v>0</v>
      </c>
      <c r="Q279" s="150">
        <v>1.49E-2</v>
      </c>
      <c r="R279" s="150">
        <f t="shared" si="62"/>
        <v>6.2579999999999997E-2</v>
      </c>
      <c r="S279" s="150">
        <v>0</v>
      </c>
      <c r="T279" s="151">
        <f t="shared" si="63"/>
        <v>0</v>
      </c>
      <c r="AR279" s="152" t="s">
        <v>318</v>
      </c>
      <c r="AT279" s="152" t="s">
        <v>220</v>
      </c>
      <c r="AU279" s="152" t="s">
        <v>83</v>
      </c>
      <c r="AY279" s="13" t="s">
        <v>185</v>
      </c>
      <c r="BE279" s="153">
        <f t="shared" si="64"/>
        <v>0</v>
      </c>
      <c r="BF279" s="153">
        <f t="shared" si="65"/>
        <v>0</v>
      </c>
      <c r="BG279" s="153">
        <f t="shared" si="66"/>
        <v>0</v>
      </c>
      <c r="BH279" s="153">
        <f t="shared" si="67"/>
        <v>0</v>
      </c>
      <c r="BI279" s="153">
        <f t="shared" si="68"/>
        <v>0</v>
      </c>
      <c r="BJ279" s="13" t="s">
        <v>83</v>
      </c>
      <c r="BK279" s="153">
        <f t="shared" si="69"/>
        <v>0</v>
      </c>
      <c r="BL279" s="13" t="s">
        <v>252</v>
      </c>
      <c r="BM279" s="152" t="s">
        <v>685</v>
      </c>
    </row>
    <row r="280" spans="2:65" s="1" customFormat="1" ht="33" customHeight="1">
      <c r="B280" s="139"/>
      <c r="C280" s="140" t="s">
        <v>686</v>
      </c>
      <c r="D280" s="140" t="s">
        <v>187</v>
      </c>
      <c r="E280" s="141" t="s">
        <v>687</v>
      </c>
      <c r="F280" s="142" t="s">
        <v>688</v>
      </c>
      <c r="G280" s="143" t="s">
        <v>255</v>
      </c>
      <c r="H280" s="144">
        <v>2</v>
      </c>
      <c r="I280" s="145"/>
      <c r="J280" s="146">
        <f t="shared" si="60"/>
        <v>0</v>
      </c>
      <c r="K280" s="147"/>
      <c r="L280" s="28"/>
      <c r="M280" s="148" t="s">
        <v>1</v>
      </c>
      <c r="N280" s="149" t="s">
        <v>36</v>
      </c>
      <c r="P280" s="150">
        <f t="shared" si="61"/>
        <v>0</v>
      </c>
      <c r="Q280" s="150">
        <v>0</v>
      </c>
      <c r="R280" s="150">
        <f t="shared" si="62"/>
        <v>0</v>
      </c>
      <c r="S280" s="150">
        <v>0</v>
      </c>
      <c r="T280" s="151">
        <f t="shared" si="63"/>
        <v>0</v>
      </c>
      <c r="AR280" s="152" t="s">
        <v>252</v>
      </c>
      <c r="AT280" s="152" t="s">
        <v>187</v>
      </c>
      <c r="AU280" s="152" t="s">
        <v>83</v>
      </c>
      <c r="AY280" s="13" t="s">
        <v>185</v>
      </c>
      <c r="BE280" s="153">
        <f t="shared" si="64"/>
        <v>0</v>
      </c>
      <c r="BF280" s="153">
        <f t="shared" si="65"/>
        <v>0</v>
      </c>
      <c r="BG280" s="153">
        <f t="shared" si="66"/>
        <v>0</v>
      </c>
      <c r="BH280" s="153">
        <f t="shared" si="67"/>
        <v>0</v>
      </c>
      <c r="BI280" s="153">
        <f t="shared" si="68"/>
        <v>0</v>
      </c>
      <c r="BJ280" s="13" t="s">
        <v>83</v>
      </c>
      <c r="BK280" s="153">
        <f t="shared" si="69"/>
        <v>0</v>
      </c>
      <c r="BL280" s="13" t="s">
        <v>252</v>
      </c>
      <c r="BM280" s="152" t="s">
        <v>689</v>
      </c>
    </row>
    <row r="281" spans="2:65" s="1" customFormat="1" ht="21.75" customHeight="1">
      <c r="B281" s="139"/>
      <c r="C281" s="154" t="s">
        <v>690</v>
      </c>
      <c r="D281" s="154" t="s">
        <v>220</v>
      </c>
      <c r="E281" s="155" t="s">
        <v>691</v>
      </c>
      <c r="F281" s="156" t="s">
        <v>692</v>
      </c>
      <c r="G281" s="157" t="s">
        <v>255</v>
      </c>
      <c r="H281" s="158">
        <v>2</v>
      </c>
      <c r="I281" s="159"/>
      <c r="J281" s="160">
        <f t="shared" si="60"/>
        <v>0</v>
      </c>
      <c r="K281" s="161"/>
      <c r="L281" s="162"/>
      <c r="M281" s="163" t="s">
        <v>1</v>
      </c>
      <c r="N281" s="164" t="s">
        <v>36</v>
      </c>
      <c r="P281" s="150">
        <f t="shared" si="61"/>
        <v>0</v>
      </c>
      <c r="Q281" s="150">
        <v>4.4999999999999998E-2</v>
      </c>
      <c r="R281" s="150">
        <f t="shared" si="62"/>
        <v>0.09</v>
      </c>
      <c r="S281" s="150">
        <v>0</v>
      </c>
      <c r="T281" s="151">
        <f t="shared" si="63"/>
        <v>0</v>
      </c>
      <c r="AR281" s="152" t="s">
        <v>318</v>
      </c>
      <c r="AT281" s="152" t="s">
        <v>220</v>
      </c>
      <c r="AU281" s="152" t="s">
        <v>83</v>
      </c>
      <c r="AY281" s="13" t="s">
        <v>185</v>
      </c>
      <c r="BE281" s="153">
        <f t="shared" si="64"/>
        <v>0</v>
      </c>
      <c r="BF281" s="153">
        <f t="shared" si="65"/>
        <v>0</v>
      </c>
      <c r="BG281" s="153">
        <f t="shared" si="66"/>
        <v>0</v>
      </c>
      <c r="BH281" s="153">
        <f t="shared" si="67"/>
        <v>0</v>
      </c>
      <c r="BI281" s="153">
        <f t="shared" si="68"/>
        <v>0</v>
      </c>
      <c r="BJ281" s="13" t="s">
        <v>83</v>
      </c>
      <c r="BK281" s="153">
        <f t="shared" si="69"/>
        <v>0</v>
      </c>
      <c r="BL281" s="13" t="s">
        <v>252</v>
      </c>
      <c r="BM281" s="152" t="s">
        <v>693</v>
      </c>
    </row>
    <row r="282" spans="2:65" s="1" customFormat="1" ht="38" customHeight="1">
      <c r="B282" s="139"/>
      <c r="C282" s="140" t="s">
        <v>694</v>
      </c>
      <c r="D282" s="140" t="s">
        <v>187</v>
      </c>
      <c r="E282" s="141" t="s">
        <v>695</v>
      </c>
      <c r="F282" s="142" t="s">
        <v>696</v>
      </c>
      <c r="G282" s="143" t="s">
        <v>639</v>
      </c>
      <c r="H282" s="144">
        <v>25</v>
      </c>
      <c r="I282" s="145"/>
      <c r="J282" s="146">
        <f t="shared" si="60"/>
        <v>0</v>
      </c>
      <c r="K282" s="147"/>
      <c r="L282" s="28"/>
      <c r="M282" s="148" t="s">
        <v>1</v>
      </c>
      <c r="N282" s="149" t="s">
        <v>36</v>
      </c>
      <c r="P282" s="150">
        <f t="shared" si="61"/>
        <v>0</v>
      </c>
      <c r="Q282" s="150">
        <v>0</v>
      </c>
      <c r="R282" s="150">
        <f t="shared" si="62"/>
        <v>0</v>
      </c>
      <c r="S282" s="150">
        <v>0</v>
      </c>
      <c r="T282" s="151">
        <f t="shared" si="63"/>
        <v>0</v>
      </c>
      <c r="AR282" s="152" t="s">
        <v>252</v>
      </c>
      <c r="AT282" s="152" t="s">
        <v>187</v>
      </c>
      <c r="AU282" s="152" t="s">
        <v>83</v>
      </c>
      <c r="AY282" s="13" t="s">
        <v>185</v>
      </c>
      <c r="BE282" s="153">
        <f t="shared" si="64"/>
        <v>0</v>
      </c>
      <c r="BF282" s="153">
        <f t="shared" si="65"/>
        <v>0</v>
      </c>
      <c r="BG282" s="153">
        <f t="shared" si="66"/>
        <v>0</v>
      </c>
      <c r="BH282" s="153">
        <f t="shared" si="67"/>
        <v>0</v>
      </c>
      <c r="BI282" s="153">
        <f t="shared" si="68"/>
        <v>0</v>
      </c>
      <c r="BJ282" s="13" t="s">
        <v>83</v>
      </c>
      <c r="BK282" s="153">
        <f t="shared" si="69"/>
        <v>0</v>
      </c>
      <c r="BL282" s="13" t="s">
        <v>252</v>
      </c>
      <c r="BM282" s="152" t="s">
        <v>697</v>
      </c>
    </row>
    <row r="283" spans="2:65" s="1" customFormat="1" ht="24.25" customHeight="1">
      <c r="B283" s="139"/>
      <c r="C283" s="140" t="s">
        <v>698</v>
      </c>
      <c r="D283" s="140" t="s">
        <v>187</v>
      </c>
      <c r="E283" s="141" t="s">
        <v>699</v>
      </c>
      <c r="F283" s="142" t="s">
        <v>700</v>
      </c>
      <c r="G283" s="143" t="s">
        <v>639</v>
      </c>
      <c r="H283" s="144">
        <v>1</v>
      </c>
      <c r="I283" s="145"/>
      <c r="J283" s="146">
        <f t="shared" si="60"/>
        <v>0</v>
      </c>
      <c r="K283" s="147"/>
      <c r="L283" s="28"/>
      <c r="M283" s="148" t="s">
        <v>1</v>
      </c>
      <c r="N283" s="149" t="s">
        <v>36</v>
      </c>
      <c r="P283" s="150">
        <f t="shared" si="61"/>
        <v>0</v>
      </c>
      <c r="Q283" s="150">
        <v>0</v>
      </c>
      <c r="R283" s="150">
        <f t="shared" si="62"/>
        <v>0</v>
      </c>
      <c r="S283" s="150">
        <v>0</v>
      </c>
      <c r="T283" s="151">
        <f t="shared" si="63"/>
        <v>0</v>
      </c>
      <c r="AR283" s="152" t="s">
        <v>252</v>
      </c>
      <c r="AT283" s="152" t="s">
        <v>187</v>
      </c>
      <c r="AU283" s="152" t="s">
        <v>83</v>
      </c>
      <c r="AY283" s="13" t="s">
        <v>185</v>
      </c>
      <c r="BE283" s="153">
        <f t="shared" si="64"/>
        <v>0</v>
      </c>
      <c r="BF283" s="153">
        <f t="shared" si="65"/>
        <v>0</v>
      </c>
      <c r="BG283" s="153">
        <f t="shared" si="66"/>
        <v>0</v>
      </c>
      <c r="BH283" s="153">
        <f t="shared" si="67"/>
        <v>0</v>
      </c>
      <c r="BI283" s="153">
        <f t="shared" si="68"/>
        <v>0</v>
      </c>
      <c r="BJ283" s="13" t="s">
        <v>83</v>
      </c>
      <c r="BK283" s="153">
        <f t="shared" si="69"/>
        <v>0</v>
      </c>
      <c r="BL283" s="13" t="s">
        <v>252</v>
      </c>
      <c r="BM283" s="152" t="s">
        <v>701</v>
      </c>
    </row>
    <row r="284" spans="2:65" s="1" customFormat="1" ht="24.25" customHeight="1">
      <c r="B284" s="139"/>
      <c r="C284" s="140" t="s">
        <v>702</v>
      </c>
      <c r="D284" s="140" t="s">
        <v>187</v>
      </c>
      <c r="E284" s="141" t="s">
        <v>703</v>
      </c>
      <c r="F284" s="142" t="s">
        <v>704</v>
      </c>
      <c r="G284" s="143" t="s">
        <v>586</v>
      </c>
      <c r="H284" s="165"/>
      <c r="I284" s="145"/>
      <c r="J284" s="146">
        <f t="shared" si="60"/>
        <v>0</v>
      </c>
      <c r="K284" s="147"/>
      <c r="L284" s="28"/>
      <c r="M284" s="148" t="s">
        <v>1</v>
      </c>
      <c r="N284" s="149" t="s">
        <v>36</v>
      </c>
      <c r="P284" s="150">
        <f t="shared" si="61"/>
        <v>0</v>
      </c>
      <c r="Q284" s="150">
        <v>0</v>
      </c>
      <c r="R284" s="150">
        <f t="shared" si="62"/>
        <v>0</v>
      </c>
      <c r="S284" s="150">
        <v>0</v>
      </c>
      <c r="T284" s="151">
        <f t="shared" si="63"/>
        <v>0</v>
      </c>
      <c r="AR284" s="152" t="s">
        <v>252</v>
      </c>
      <c r="AT284" s="152" t="s">
        <v>187</v>
      </c>
      <c r="AU284" s="152" t="s">
        <v>83</v>
      </c>
      <c r="AY284" s="13" t="s">
        <v>185</v>
      </c>
      <c r="BE284" s="153">
        <f t="shared" si="64"/>
        <v>0</v>
      </c>
      <c r="BF284" s="153">
        <f t="shared" si="65"/>
        <v>0</v>
      </c>
      <c r="BG284" s="153">
        <f t="shared" si="66"/>
        <v>0</v>
      </c>
      <c r="BH284" s="153">
        <f t="shared" si="67"/>
        <v>0</v>
      </c>
      <c r="BI284" s="153">
        <f t="shared" si="68"/>
        <v>0</v>
      </c>
      <c r="BJ284" s="13" t="s">
        <v>83</v>
      </c>
      <c r="BK284" s="153">
        <f t="shared" si="69"/>
        <v>0</v>
      </c>
      <c r="BL284" s="13" t="s">
        <v>252</v>
      </c>
      <c r="BM284" s="152" t="s">
        <v>705</v>
      </c>
    </row>
    <row r="285" spans="2:65" s="11" customFormat="1" ht="23" customHeight="1">
      <c r="B285" s="127"/>
      <c r="D285" s="128" t="s">
        <v>69</v>
      </c>
      <c r="E285" s="137" t="s">
        <v>706</v>
      </c>
      <c r="F285" s="137" t="s">
        <v>707</v>
      </c>
      <c r="I285" s="130"/>
      <c r="J285" s="138">
        <f>BK285</f>
        <v>0</v>
      </c>
      <c r="L285" s="127"/>
      <c r="M285" s="132"/>
      <c r="P285" s="133">
        <f>SUM(P286:P287)</f>
        <v>0</v>
      </c>
      <c r="R285" s="133">
        <f>SUM(R286:R287)</f>
        <v>0</v>
      </c>
      <c r="T285" s="134">
        <f>SUM(T286:T287)</f>
        <v>0</v>
      </c>
      <c r="AR285" s="128" t="s">
        <v>83</v>
      </c>
      <c r="AT285" s="135" t="s">
        <v>69</v>
      </c>
      <c r="AU285" s="135" t="s">
        <v>77</v>
      </c>
      <c r="AY285" s="128" t="s">
        <v>185</v>
      </c>
      <c r="BK285" s="136">
        <f>SUM(BK286:BK287)</f>
        <v>0</v>
      </c>
    </row>
    <row r="286" spans="2:65" s="1" customFormat="1" ht="24.25" customHeight="1">
      <c r="B286" s="139"/>
      <c r="C286" s="140" t="s">
        <v>708</v>
      </c>
      <c r="D286" s="140" t="s">
        <v>187</v>
      </c>
      <c r="E286" s="141" t="s">
        <v>709</v>
      </c>
      <c r="F286" s="142" t="s">
        <v>710</v>
      </c>
      <c r="G286" s="143" t="s">
        <v>430</v>
      </c>
      <c r="H286" s="144">
        <v>1</v>
      </c>
      <c r="I286" s="145"/>
      <c r="J286" s="146">
        <f>ROUND(I286*H286,2)</f>
        <v>0</v>
      </c>
      <c r="K286" s="147"/>
      <c r="L286" s="28"/>
      <c r="M286" s="148" t="s">
        <v>1</v>
      </c>
      <c r="N286" s="149" t="s">
        <v>36</v>
      </c>
      <c r="P286" s="150">
        <f>O286*H286</f>
        <v>0</v>
      </c>
      <c r="Q286" s="150">
        <v>0</v>
      </c>
      <c r="R286" s="150">
        <f>Q286*H286</f>
        <v>0</v>
      </c>
      <c r="S286" s="150">
        <v>0</v>
      </c>
      <c r="T286" s="151">
        <f>S286*H286</f>
        <v>0</v>
      </c>
      <c r="AR286" s="152" t="s">
        <v>252</v>
      </c>
      <c r="AT286" s="152" t="s">
        <v>187</v>
      </c>
      <c r="AU286" s="152" t="s">
        <v>83</v>
      </c>
      <c r="AY286" s="13" t="s">
        <v>185</v>
      </c>
      <c r="BE286" s="153">
        <f>IF(N286="základná",J286,0)</f>
        <v>0</v>
      </c>
      <c r="BF286" s="153">
        <f>IF(N286="znížená",J286,0)</f>
        <v>0</v>
      </c>
      <c r="BG286" s="153">
        <f>IF(N286="zákl. prenesená",J286,0)</f>
        <v>0</v>
      </c>
      <c r="BH286" s="153">
        <f>IF(N286="zníž. prenesená",J286,0)</f>
        <v>0</v>
      </c>
      <c r="BI286" s="153">
        <f>IF(N286="nulová",J286,0)</f>
        <v>0</v>
      </c>
      <c r="BJ286" s="13" t="s">
        <v>83</v>
      </c>
      <c r="BK286" s="153">
        <f>ROUND(I286*H286,2)</f>
        <v>0</v>
      </c>
      <c r="BL286" s="13" t="s">
        <v>252</v>
      </c>
      <c r="BM286" s="152" t="s">
        <v>711</v>
      </c>
    </row>
    <row r="287" spans="2:65" s="1" customFormat="1" ht="24.25" customHeight="1">
      <c r="B287" s="139"/>
      <c r="C287" s="140" t="s">
        <v>712</v>
      </c>
      <c r="D287" s="140" t="s">
        <v>187</v>
      </c>
      <c r="E287" s="141" t="s">
        <v>713</v>
      </c>
      <c r="F287" s="142" t="s">
        <v>714</v>
      </c>
      <c r="G287" s="143" t="s">
        <v>586</v>
      </c>
      <c r="H287" s="165"/>
      <c r="I287" s="145"/>
      <c r="J287" s="146">
        <f>ROUND(I287*H287,2)</f>
        <v>0</v>
      </c>
      <c r="K287" s="147"/>
      <c r="L287" s="28"/>
      <c r="M287" s="148" t="s">
        <v>1</v>
      </c>
      <c r="N287" s="149" t="s">
        <v>36</v>
      </c>
      <c r="P287" s="150">
        <f>O287*H287</f>
        <v>0</v>
      </c>
      <c r="Q287" s="150">
        <v>0</v>
      </c>
      <c r="R287" s="150">
        <f>Q287*H287</f>
        <v>0</v>
      </c>
      <c r="S287" s="150">
        <v>0</v>
      </c>
      <c r="T287" s="151">
        <f>S287*H287</f>
        <v>0</v>
      </c>
      <c r="AR287" s="152" t="s">
        <v>252</v>
      </c>
      <c r="AT287" s="152" t="s">
        <v>187</v>
      </c>
      <c r="AU287" s="152" t="s">
        <v>83</v>
      </c>
      <c r="AY287" s="13" t="s">
        <v>185</v>
      </c>
      <c r="BE287" s="153">
        <f>IF(N287="základná",J287,0)</f>
        <v>0</v>
      </c>
      <c r="BF287" s="153">
        <f>IF(N287="znížená",J287,0)</f>
        <v>0</v>
      </c>
      <c r="BG287" s="153">
        <f>IF(N287="zákl. prenesená",J287,0)</f>
        <v>0</v>
      </c>
      <c r="BH287" s="153">
        <f>IF(N287="zníž. prenesená",J287,0)</f>
        <v>0</v>
      </c>
      <c r="BI287" s="153">
        <f>IF(N287="nulová",J287,0)</f>
        <v>0</v>
      </c>
      <c r="BJ287" s="13" t="s">
        <v>83</v>
      </c>
      <c r="BK287" s="153">
        <f>ROUND(I287*H287,2)</f>
        <v>0</v>
      </c>
      <c r="BL287" s="13" t="s">
        <v>252</v>
      </c>
      <c r="BM287" s="152" t="s">
        <v>715</v>
      </c>
    </row>
    <row r="288" spans="2:65" s="11" customFormat="1" ht="23" customHeight="1">
      <c r="B288" s="127"/>
      <c r="D288" s="128" t="s">
        <v>69</v>
      </c>
      <c r="E288" s="137" t="s">
        <v>716</v>
      </c>
      <c r="F288" s="137" t="s">
        <v>717</v>
      </c>
      <c r="I288" s="130"/>
      <c r="J288" s="138">
        <f>BK288</f>
        <v>0</v>
      </c>
      <c r="L288" s="127"/>
      <c r="M288" s="132"/>
      <c r="P288" s="133">
        <f>SUM(P289:P295)</f>
        <v>0</v>
      </c>
      <c r="R288" s="133">
        <f>SUM(R289:R295)</f>
        <v>0</v>
      </c>
      <c r="T288" s="134">
        <f>SUM(T289:T295)</f>
        <v>0</v>
      </c>
      <c r="AR288" s="128" t="s">
        <v>83</v>
      </c>
      <c r="AT288" s="135" t="s">
        <v>69</v>
      </c>
      <c r="AU288" s="135" t="s">
        <v>77</v>
      </c>
      <c r="AY288" s="128" t="s">
        <v>185</v>
      </c>
      <c r="BK288" s="136">
        <f>SUM(BK289:BK295)</f>
        <v>0</v>
      </c>
    </row>
    <row r="289" spans="2:65" s="1" customFormat="1" ht="44.25" customHeight="1">
      <c r="B289" s="139"/>
      <c r="C289" s="140" t="s">
        <v>718</v>
      </c>
      <c r="D289" s="140" t="s">
        <v>187</v>
      </c>
      <c r="E289" s="141" t="s">
        <v>719</v>
      </c>
      <c r="F289" s="142" t="s">
        <v>720</v>
      </c>
      <c r="G289" s="143" t="s">
        <v>190</v>
      </c>
      <c r="H289" s="144">
        <v>168.45</v>
      </c>
      <c r="I289" s="145"/>
      <c r="J289" s="146">
        <f t="shared" ref="J289:J295" si="70">ROUND(I289*H289,2)</f>
        <v>0</v>
      </c>
      <c r="K289" s="147"/>
      <c r="L289" s="28"/>
      <c r="M289" s="148" t="s">
        <v>1</v>
      </c>
      <c r="N289" s="149" t="s">
        <v>36</v>
      </c>
      <c r="P289" s="150">
        <f t="shared" ref="P289:P295" si="71">O289*H289</f>
        <v>0</v>
      </c>
      <c r="Q289" s="150">
        <v>0</v>
      </c>
      <c r="R289" s="150">
        <f t="shared" ref="R289:R295" si="72">Q289*H289</f>
        <v>0</v>
      </c>
      <c r="S289" s="150">
        <v>0</v>
      </c>
      <c r="T289" s="151">
        <f t="shared" ref="T289:T295" si="73">S289*H289</f>
        <v>0</v>
      </c>
      <c r="AR289" s="152" t="s">
        <v>252</v>
      </c>
      <c r="AT289" s="152" t="s">
        <v>187</v>
      </c>
      <c r="AU289" s="152" t="s">
        <v>83</v>
      </c>
      <c r="AY289" s="13" t="s">
        <v>185</v>
      </c>
      <c r="BE289" s="153">
        <f t="shared" ref="BE289:BE295" si="74">IF(N289="základná",J289,0)</f>
        <v>0</v>
      </c>
      <c r="BF289" s="153">
        <f t="shared" ref="BF289:BF295" si="75">IF(N289="znížená",J289,0)</f>
        <v>0</v>
      </c>
      <c r="BG289" s="153">
        <f t="shared" ref="BG289:BG295" si="76">IF(N289="zákl. prenesená",J289,0)</f>
        <v>0</v>
      </c>
      <c r="BH289" s="153">
        <f t="shared" ref="BH289:BH295" si="77">IF(N289="zníž. prenesená",J289,0)</f>
        <v>0</v>
      </c>
      <c r="BI289" s="153">
        <f t="shared" ref="BI289:BI295" si="78">IF(N289="nulová",J289,0)</f>
        <v>0</v>
      </c>
      <c r="BJ289" s="13" t="s">
        <v>83</v>
      </c>
      <c r="BK289" s="153">
        <f t="shared" ref="BK289:BK295" si="79">ROUND(I289*H289,2)</f>
        <v>0</v>
      </c>
      <c r="BL289" s="13" t="s">
        <v>252</v>
      </c>
      <c r="BM289" s="152" t="s">
        <v>721</v>
      </c>
    </row>
    <row r="290" spans="2:65" s="1" customFormat="1" ht="16.5" customHeight="1">
      <c r="B290" s="139"/>
      <c r="C290" s="154" t="s">
        <v>722</v>
      </c>
      <c r="D290" s="154" t="s">
        <v>220</v>
      </c>
      <c r="E290" s="155" t="s">
        <v>723</v>
      </c>
      <c r="F290" s="156" t="s">
        <v>724</v>
      </c>
      <c r="G290" s="157" t="s">
        <v>190</v>
      </c>
      <c r="H290" s="158">
        <v>181.92599999999999</v>
      </c>
      <c r="I290" s="159"/>
      <c r="J290" s="160">
        <f t="shared" si="70"/>
        <v>0</v>
      </c>
      <c r="K290" s="161"/>
      <c r="L290" s="162"/>
      <c r="M290" s="163" t="s">
        <v>1</v>
      </c>
      <c r="N290" s="164" t="s">
        <v>36</v>
      </c>
      <c r="P290" s="150">
        <f t="shared" si="71"/>
        <v>0</v>
      </c>
      <c r="Q290" s="150">
        <v>0</v>
      </c>
      <c r="R290" s="150">
        <f t="shared" si="72"/>
        <v>0</v>
      </c>
      <c r="S290" s="150">
        <v>0</v>
      </c>
      <c r="T290" s="151">
        <f t="shared" si="73"/>
        <v>0</v>
      </c>
      <c r="AR290" s="152" t="s">
        <v>318</v>
      </c>
      <c r="AT290" s="152" t="s">
        <v>220</v>
      </c>
      <c r="AU290" s="152" t="s">
        <v>83</v>
      </c>
      <c r="AY290" s="13" t="s">
        <v>185</v>
      </c>
      <c r="BE290" s="153">
        <f t="shared" si="74"/>
        <v>0</v>
      </c>
      <c r="BF290" s="153">
        <f t="shared" si="75"/>
        <v>0</v>
      </c>
      <c r="BG290" s="153">
        <f t="shared" si="76"/>
        <v>0</v>
      </c>
      <c r="BH290" s="153">
        <f t="shared" si="77"/>
        <v>0</v>
      </c>
      <c r="BI290" s="153">
        <f t="shared" si="78"/>
        <v>0</v>
      </c>
      <c r="BJ290" s="13" t="s">
        <v>83</v>
      </c>
      <c r="BK290" s="153">
        <f t="shared" si="79"/>
        <v>0</v>
      </c>
      <c r="BL290" s="13" t="s">
        <v>252</v>
      </c>
      <c r="BM290" s="152" t="s">
        <v>725</v>
      </c>
    </row>
    <row r="291" spans="2:65" s="1" customFormat="1" ht="44.25" customHeight="1">
      <c r="B291" s="139"/>
      <c r="C291" s="140" t="s">
        <v>726</v>
      </c>
      <c r="D291" s="140" t="s">
        <v>187</v>
      </c>
      <c r="E291" s="141" t="s">
        <v>727</v>
      </c>
      <c r="F291" s="142" t="s">
        <v>728</v>
      </c>
      <c r="G291" s="143" t="s">
        <v>190</v>
      </c>
      <c r="H291" s="144">
        <v>304.279</v>
      </c>
      <c r="I291" s="145"/>
      <c r="J291" s="146">
        <f t="shared" si="70"/>
        <v>0</v>
      </c>
      <c r="K291" s="147"/>
      <c r="L291" s="28"/>
      <c r="M291" s="148" t="s">
        <v>1</v>
      </c>
      <c r="N291" s="149" t="s">
        <v>36</v>
      </c>
      <c r="P291" s="150">
        <f t="shared" si="71"/>
        <v>0</v>
      </c>
      <c r="Q291" s="150">
        <v>0</v>
      </c>
      <c r="R291" s="150">
        <f t="shared" si="72"/>
        <v>0</v>
      </c>
      <c r="S291" s="150">
        <v>0</v>
      </c>
      <c r="T291" s="151">
        <f t="shared" si="73"/>
        <v>0</v>
      </c>
      <c r="AR291" s="152" t="s">
        <v>252</v>
      </c>
      <c r="AT291" s="152" t="s">
        <v>187</v>
      </c>
      <c r="AU291" s="152" t="s">
        <v>83</v>
      </c>
      <c r="AY291" s="13" t="s">
        <v>185</v>
      </c>
      <c r="BE291" s="153">
        <f t="shared" si="74"/>
        <v>0</v>
      </c>
      <c r="BF291" s="153">
        <f t="shared" si="75"/>
        <v>0</v>
      </c>
      <c r="BG291" s="153">
        <f t="shared" si="76"/>
        <v>0</v>
      </c>
      <c r="BH291" s="153">
        <f t="shared" si="77"/>
        <v>0</v>
      </c>
      <c r="BI291" s="153">
        <f t="shared" si="78"/>
        <v>0</v>
      </c>
      <c r="BJ291" s="13" t="s">
        <v>83</v>
      </c>
      <c r="BK291" s="153">
        <f t="shared" si="79"/>
        <v>0</v>
      </c>
      <c r="BL291" s="13" t="s">
        <v>252</v>
      </c>
      <c r="BM291" s="152" t="s">
        <v>729</v>
      </c>
    </row>
    <row r="292" spans="2:65" s="1" customFormat="1" ht="16.5" customHeight="1">
      <c r="B292" s="139"/>
      <c r="C292" s="154" t="s">
        <v>730</v>
      </c>
      <c r="D292" s="154" t="s">
        <v>220</v>
      </c>
      <c r="E292" s="155" t="s">
        <v>731</v>
      </c>
      <c r="F292" s="156" t="s">
        <v>732</v>
      </c>
      <c r="G292" s="157" t="s">
        <v>190</v>
      </c>
      <c r="H292" s="158">
        <v>328.62099999999998</v>
      </c>
      <c r="I292" s="159"/>
      <c r="J292" s="160">
        <f t="shared" si="70"/>
        <v>0</v>
      </c>
      <c r="K292" s="161"/>
      <c r="L292" s="162"/>
      <c r="M292" s="163" t="s">
        <v>1</v>
      </c>
      <c r="N292" s="164" t="s">
        <v>36</v>
      </c>
      <c r="P292" s="150">
        <f t="shared" si="71"/>
        <v>0</v>
      </c>
      <c r="Q292" s="150">
        <v>0</v>
      </c>
      <c r="R292" s="150">
        <f t="shared" si="72"/>
        <v>0</v>
      </c>
      <c r="S292" s="150">
        <v>0</v>
      </c>
      <c r="T292" s="151">
        <f t="shared" si="73"/>
        <v>0</v>
      </c>
      <c r="AR292" s="152" t="s">
        <v>318</v>
      </c>
      <c r="AT292" s="152" t="s">
        <v>220</v>
      </c>
      <c r="AU292" s="152" t="s">
        <v>83</v>
      </c>
      <c r="AY292" s="13" t="s">
        <v>185</v>
      </c>
      <c r="BE292" s="153">
        <f t="shared" si="74"/>
        <v>0</v>
      </c>
      <c r="BF292" s="153">
        <f t="shared" si="75"/>
        <v>0</v>
      </c>
      <c r="BG292" s="153">
        <f t="shared" si="76"/>
        <v>0</v>
      </c>
      <c r="BH292" s="153">
        <f t="shared" si="77"/>
        <v>0</v>
      </c>
      <c r="BI292" s="153">
        <f t="shared" si="78"/>
        <v>0</v>
      </c>
      <c r="BJ292" s="13" t="s">
        <v>83</v>
      </c>
      <c r="BK292" s="153">
        <f t="shared" si="79"/>
        <v>0</v>
      </c>
      <c r="BL292" s="13" t="s">
        <v>252</v>
      </c>
      <c r="BM292" s="152" t="s">
        <v>733</v>
      </c>
    </row>
    <row r="293" spans="2:65" s="1" customFormat="1" ht="16.5" customHeight="1">
      <c r="B293" s="139"/>
      <c r="C293" s="140" t="s">
        <v>734</v>
      </c>
      <c r="D293" s="140" t="s">
        <v>187</v>
      </c>
      <c r="E293" s="141" t="s">
        <v>735</v>
      </c>
      <c r="F293" s="142" t="s">
        <v>736</v>
      </c>
      <c r="G293" s="143" t="s">
        <v>190</v>
      </c>
      <c r="H293" s="144">
        <v>472.72899999999998</v>
      </c>
      <c r="I293" s="145"/>
      <c r="J293" s="146">
        <f t="shared" si="70"/>
        <v>0</v>
      </c>
      <c r="K293" s="147"/>
      <c r="L293" s="28"/>
      <c r="M293" s="148" t="s">
        <v>1</v>
      </c>
      <c r="N293" s="149" t="s">
        <v>36</v>
      </c>
      <c r="P293" s="150">
        <f t="shared" si="71"/>
        <v>0</v>
      </c>
      <c r="Q293" s="150">
        <v>0</v>
      </c>
      <c r="R293" s="150">
        <f t="shared" si="72"/>
        <v>0</v>
      </c>
      <c r="S293" s="150">
        <v>0</v>
      </c>
      <c r="T293" s="151">
        <f t="shared" si="73"/>
        <v>0</v>
      </c>
      <c r="AR293" s="152" t="s">
        <v>252</v>
      </c>
      <c r="AT293" s="152" t="s">
        <v>187</v>
      </c>
      <c r="AU293" s="152" t="s">
        <v>83</v>
      </c>
      <c r="AY293" s="13" t="s">
        <v>185</v>
      </c>
      <c r="BE293" s="153">
        <f t="shared" si="74"/>
        <v>0</v>
      </c>
      <c r="BF293" s="153">
        <f t="shared" si="75"/>
        <v>0</v>
      </c>
      <c r="BG293" s="153">
        <f t="shared" si="76"/>
        <v>0</v>
      </c>
      <c r="BH293" s="153">
        <f t="shared" si="77"/>
        <v>0</v>
      </c>
      <c r="BI293" s="153">
        <f t="shared" si="78"/>
        <v>0</v>
      </c>
      <c r="BJ293" s="13" t="s">
        <v>83</v>
      </c>
      <c r="BK293" s="153">
        <f t="shared" si="79"/>
        <v>0</v>
      </c>
      <c r="BL293" s="13" t="s">
        <v>252</v>
      </c>
      <c r="BM293" s="152" t="s">
        <v>737</v>
      </c>
    </row>
    <row r="294" spans="2:65" s="1" customFormat="1" ht="24.25" customHeight="1">
      <c r="B294" s="139"/>
      <c r="C294" s="140" t="s">
        <v>738</v>
      </c>
      <c r="D294" s="140" t="s">
        <v>187</v>
      </c>
      <c r="E294" s="141" t="s">
        <v>739</v>
      </c>
      <c r="F294" s="142" t="s">
        <v>740</v>
      </c>
      <c r="G294" s="143" t="s">
        <v>190</v>
      </c>
      <c r="H294" s="144">
        <v>472.72899999999998</v>
      </c>
      <c r="I294" s="145"/>
      <c r="J294" s="146">
        <f t="shared" si="70"/>
        <v>0</v>
      </c>
      <c r="K294" s="147"/>
      <c r="L294" s="28"/>
      <c r="M294" s="148" t="s">
        <v>1</v>
      </c>
      <c r="N294" s="149" t="s">
        <v>36</v>
      </c>
      <c r="P294" s="150">
        <f t="shared" si="71"/>
        <v>0</v>
      </c>
      <c r="Q294" s="150">
        <v>0</v>
      </c>
      <c r="R294" s="150">
        <f t="shared" si="72"/>
        <v>0</v>
      </c>
      <c r="S294" s="150">
        <v>0</v>
      </c>
      <c r="T294" s="151">
        <f t="shared" si="73"/>
        <v>0</v>
      </c>
      <c r="AR294" s="152" t="s">
        <v>252</v>
      </c>
      <c r="AT294" s="152" t="s">
        <v>187</v>
      </c>
      <c r="AU294" s="152" t="s">
        <v>83</v>
      </c>
      <c r="AY294" s="13" t="s">
        <v>185</v>
      </c>
      <c r="BE294" s="153">
        <f t="shared" si="74"/>
        <v>0</v>
      </c>
      <c r="BF294" s="153">
        <f t="shared" si="75"/>
        <v>0</v>
      </c>
      <c r="BG294" s="153">
        <f t="shared" si="76"/>
        <v>0</v>
      </c>
      <c r="BH294" s="153">
        <f t="shared" si="77"/>
        <v>0</v>
      </c>
      <c r="BI294" s="153">
        <f t="shared" si="78"/>
        <v>0</v>
      </c>
      <c r="BJ294" s="13" t="s">
        <v>83</v>
      </c>
      <c r="BK294" s="153">
        <f t="shared" si="79"/>
        <v>0</v>
      </c>
      <c r="BL294" s="13" t="s">
        <v>252</v>
      </c>
      <c r="BM294" s="152" t="s">
        <v>741</v>
      </c>
    </row>
    <row r="295" spans="2:65" s="1" customFormat="1" ht="24.25" customHeight="1">
      <c r="B295" s="139"/>
      <c r="C295" s="140" t="s">
        <v>742</v>
      </c>
      <c r="D295" s="140" t="s">
        <v>187</v>
      </c>
      <c r="E295" s="141" t="s">
        <v>743</v>
      </c>
      <c r="F295" s="142" t="s">
        <v>744</v>
      </c>
      <c r="G295" s="143" t="s">
        <v>586</v>
      </c>
      <c r="H295" s="165"/>
      <c r="I295" s="145"/>
      <c r="J295" s="146">
        <f t="shared" si="70"/>
        <v>0</v>
      </c>
      <c r="K295" s="147"/>
      <c r="L295" s="28"/>
      <c r="M295" s="148" t="s">
        <v>1</v>
      </c>
      <c r="N295" s="149" t="s">
        <v>36</v>
      </c>
      <c r="P295" s="150">
        <f t="shared" si="71"/>
        <v>0</v>
      </c>
      <c r="Q295" s="150">
        <v>0</v>
      </c>
      <c r="R295" s="150">
        <f t="shared" si="72"/>
        <v>0</v>
      </c>
      <c r="S295" s="150">
        <v>0</v>
      </c>
      <c r="T295" s="151">
        <f t="shared" si="73"/>
        <v>0</v>
      </c>
      <c r="AR295" s="152" t="s">
        <v>252</v>
      </c>
      <c r="AT295" s="152" t="s">
        <v>187</v>
      </c>
      <c r="AU295" s="152" t="s">
        <v>83</v>
      </c>
      <c r="AY295" s="13" t="s">
        <v>185</v>
      </c>
      <c r="BE295" s="153">
        <f t="shared" si="74"/>
        <v>0</v>
      </c>
      <c r="BF295" s="153">
        <f t="shared" si="75"/>
        <v>0</v>
      </c>
      <c r="BG295" s="153">
        <f t="shared" si="76"/>
        <v>0</v>
      </c>
      <c r="BH295" s="153">
        <f t="shared" si="77"/>
        <v>0</v>
      </c>
      <c r="BI295" s="153">
        <f t="shared" si="78"/>
        <v>0</v>
      </c>
      <c r="BJ295" s="13" t="s">
        <v>83</v>
      </c>
      <c r="BK295" s="153">
        <f t="shared" si="79"/>
        <v>0</v>
      </c>
      <c r="BL295" s="13" t="s">
        <v>252</v>
      </c>
      <c r="BM295" s="152" t="s">
        <v>745</v>
      </c>
    </row>
    <row r="296" spans="2:65" s="11" customFormat="1" ht="23" customHeight="1">
      <c r="B296" s="127"/>
      <c r="D296" s="128" t="s">
        <v>69</v>
      </c>
      <c r="E296" s="137" t="s">
        <v>746</v>
      </c>
      <c r="F296" s="137" t="s">
        <v>747</v>
      </c>
      <c r="I296" s="130"/>
      <c r="J296" s="138">
        <f>BK296</f>
        <v>0</v>
      </c>
      <c r="L296" s="127"/>
      <c r="M296" s="132"/>
      <c r="P296" s="133">
        <f>SUM(P297:P301)</f>
        <v>0</v>
      </c>
      <c r="R296" s="133">
        <f>SUM(R297:R301)</f>
        <v>1.647329</v>
      </c>
      <c r="T296" s="134">
        <f>SUM(T297:T301)</f>
        <v>0</v>
      </c>
      <c r="AR296" s="128" t="s">
        <v>83</v>
      </c>
      <c r="AT296" s="135" t="s">
        <v>69</v>
      </c>
      <c r="AU296" s="135" t="s">
        <v>77</v>
      </c>
      <c r="AY296" s="128" t="s">
        <v>185</v>
      </c>
      <c r="BK296" s="136">
        <f>SUM(BK297:BK301)</f>
        <v>0</v>
      </c>
    </row>
    <row r="297" spans="2:65" s="1" customFormat="1" ht="24.25" customHeight="1">
      <c r="B297" s="139"/>
      <c r="C297" s="140" t="s">
        <v>748</v>
      </c>
      <c r="D297" s="140" t="s">
        <v>187</v>
      </c>
      <c r="E297" s="141" t="s">
        <v>749</v>
      </c>
      <c r="F297" s="142" t="s">
        <v>750</v>
      </c>
      <c r="G297" s="143" t="s">
        <v>190</v>
      </c>
      <c r="H297" s="144">
        <v>154.1</v>
      </c>
      <c r="I297" s="145"/>
      <c r="J297" s="146">
        <f>ROUND(I297*H297,2)</f>
        <v>0</v>
      </c>
      <c r="K297" s="147"/>
      <c r="L297" s="28"/>
      <c r="M297" s="148" t="s">
        <v>1</v>
      </c>
      <c r="N297" s="149" t="s">
        <v>36</v>
      </c>
      <c r="P297" s="150">
        <f>O297*H297</f>
        <v>0</v>
      </c>
      <c r="Q297" s="150">
        <v>2.0000000000000002E-5</v>
      </c>
      <c r="R297" s="150">
        <f>Q297*H297</f>
        <v>3.0820000000000001E-3</v>
      </c>
      <c r="S297" s="150">
        <v>0</v>
      </c>
      <c r="T297" s="151">
        <f>S297*H297</f>
        <v>0</v>
      </c>
      <c r="AR297" s="152" t="s">
        <v>252</v>
      </c>
      <c r="AT297" s="152" t="s">
        <v>187</v>
      </c>
      <c r="AU297" s="152" t="s">
        <v>83</v>
      </c>
      <c r="AY297" s="13" t="s">
        <v>185</v>
      </c>
      <c r="BE297" s="153">
        <f>IF(N297="základná",J297,0)</f>
        <v>0</v>
      </c>
      <c r="BF297" s="153">
        <f>IF(N297="znížená",J297,0)</f>
        <v>0</v>
      </c>
      <c r="BG297" s="153">
        <f>IF(N297="zákl. prenesená",J297,0)</f>
        <v>0</v>
      </c>
      <c r="BH297" s="153">
        <f>IF(N297="zníž. prenesená",J297,0)</f>
        <v>0</v>
      </c>
      <c r="BI297" s="153">
        <f>IF(N297="nulová",J297,0)</f>
        <v>0</v>
      </c>
      <c r="BJ297" s="13" t="s">
        <v>83</v>
      </c>
      <c r="BK297" s="153">
        <f>ROUND(I297*H297,2)</f>
        <v>0</v>
      </c>
      <c r="BL297" s="13" t="s">
        <v>252</v>
      </c>
      <c r="BM297" s="152" t="s">
        <v>751</v>
      </c>
    </row>
    <row r="298" spans="2:65" s="1" customFormat="1" ht="16.5" customHeight="1">
      <c r="B298" s="139"/>
      <c r="C298" s="154" t="s">
        <v>752</v>
      </c>
      <c r="D298" s="154" t="s">
        <v>220</v>
      </c>
      <c r="E298" s="155" t="s">
        <v>753</v>
      </c>
      <c r="F298" s="156" t="s">
        <v>754</v>
      </c>
      <c r="G298" s="157" t="s">
        <v>190</v>
      </c>
      <c r="H298" s="158">
        <v>169.51</v>
      </c>
      <c r="I298" s="159"/>
      <c r="J298" s="160">
        <f>ROUND(I298*H298,2)</f>
        <v>0</v>
      </c>
      <c r="K298" s="161"/>
      <c r="L298" s="162"/>
      <c r="M298" s="163" t="s">
        <v>1</v>
      </c>
      <c r="N298" s="164" t="s">
        <v>36</v>
      </c>
      <c r="P298" s="150">
        <f>O298*H298</f>
        <v>0</v>
      </c>
      <c r="Q298" s="150">
        <v>9.6200000000000001E-3</v>
      </c>
      <c r="R298" s="150">
        <f>Q298*H298</f>
        <v>1.6306862</v>
      </c>
      <c r="S298" s="150">
        <v>0</v>
      </c>
      <c r="T298" s="151">
        <f>S298*H298</f>
        <v>0</v>
      </c>
      <c r="AR298" s="152" t="s">
        <v>318</v>
      </c>
      <c r="AT298" s="152" t="s">
        <v>220</v>
      </c>
      <c r="AU298" s="152" t="s">
        <v>83</v>
      </c>
      <c r="AY298" s="13" t="s">
        <v>185</v>
      </c>
      <c r="BE298" s="153">
        <f>IF(N298="základná",J298,0)</f>
        <v>0</v>
      </c>
      <c r="BF298" s="153">
        <f>IF(N298="znížená",J298,0)</f>
        <v>0</v>
      </c>
      <c r="BG298" s="153">
        <f>IF(N298="zákl. prenesená",J298,0)</f>
        <v>0</v>
      </c>
      <c r="BH298" s="153">
        <f>IF(N298="zníž. prenesená",J298,0)</f>
        <v>0</v>
      </c>
      <c r="BI298" s="153">
        <f>IF(N298="nulová",J298,0)</f>
        <v>0</v>
      </c>
      <c r="BJ298" s="13" t="s">
        <v>83</v>
      </c>
      <c r="BK298" s="153">
        <f>ROUND(I298*H298,2)</f>
        <v>0</v>
      </c>
      <c r="BL298" s="13" t="s">
        <v>252</v>
      </c>
      <c r="BM298" s="152" t="s">
        <v>755</v>
      </c>
    </row>
    <row r="299" spans="2:65" s="1" customFormat="1" ht="24.25" customHeight="1">
      <c r="B299" s="139"/>
      <c r="C299" s="140" t="s">
        <v>756</v>
      </c>
      <c r="D299" s="140" t="s">
        <v>187</v>
      </c>
      <c r="E299" s="141" t="s">
        <v>757</v>
      </c>
      <c r="F299" s="142" t="s">
        <v>758</v>
      </c>
      <c r="G299" s="143" t="s">
        <v>190</v>
      </c>
      <c r="H299" s="144">
        <v>154.1</v>
      </c>
      <c r="I299" s="145"/>
      <c r="J299" s="146">
        <f>ROUND(I299*H299,2)</f>
        <v>0</v>
      </c>
      <c r="K299" s="147"/>
      <c r="L299" s="28"/>
      <c r="M299" s="148" t="s">
        <v>1</v>
      </c>
      <c r="N299" s="149" t="s">
        <v>36</v>
      </c>
      <c r="P299" s="150">
        <f>O299*H299</f>
        <v>0</v>
      </c>
      <c r="Q299" s="150">
        <v>0</v>
      </c>
      <c r="R299" s="150">
        <f>Q299*H299</f>
        <v>0</v>
      </c>
      <c r="S299" s="150">
        <v>0</v>
      </c>
      <c r="T299" s="151">
        <f>S299*H299</f>
        <v>0</v>
      </c>
      <c r="AR299" s="152" t="s">
        <v>252</v>
      </c>
      <c r="AT299" s="152" t="s">
        <v>187</v>
      </c>
      <c r="AU299" s="152" t="s">
        <v>83</v>
      </c>
      <c r="AY299" s="13" t="s">
        <v>185</v>
      </c>
      <c r="BE299" s="153">
        <f>IF(N299="základná",J299,0)</f>
        <v>0</v>
      </c>
      <c r="BF299" s="153">
        <f>IF(N299="znížená",J299,0)</f>
        <v>0</v>
      </c>
      <c r="BG299" s="153">
        <f>IF(N299="zákl. prenesená",J299,0)</f>
        <v>0</v>
      </c>
      <c r="BH299" s="153">
        <f>IF(N299="zníž. prenesená",J299,0)</f>
        <v>0</v>
      </c>
      <c r="BI299" s="153">
        <f>IF(N299="nulová",J299,0)</f>
        <v>0</v>
      </c>
      <c r="BJ299" s="13" t="s">
        <v>83</v>
      </c>
      <c r="BK299" s="153">
        <f>ROUND(I299*H299,2)</f>
        <v>0</v>
      </c>
      <c r="BL299" s="13" t="s">
        <v>252</v>
      </c>
      <c r="BM299" s="152" t="s">
        <v>759</v>
      </c>
    </row>
    <row r="300" spans="2:65" s="1" customFormat="1" ht="16.5" customHeight="1">
      <c r="B300" s="139"/>
      <c r="C300" s="154" t="s">
        <v>760</v>
      </c>
      <c r="D300" s="154" t="s">
        <v>220</v>
      </c>
      <c r="E300" s="155" t="s">
        <v>761</v>
      </c>
      <c r="F300" s="156" t="s">
        <v>762</v>
      </c>
      <c r="G300" s="157" t="s">
        <v>190</v>
      </c>
      <c r="H300" s="158">
        <v>169.51</v>
      </c>
      <c r="I300" s="159"/>
      <c r="J300" s="160">
        <f>ROUND(I300*H300,2)</f>
        <v>0</v>
      </c>
      <c r="K300" s="161"/>
      <c r="L300" s="162"/>
      <c r="M300" s="163" t="s">
        <v>1</v>
      </c>
      <c r="N300" s="164" t="s">
        <v>36</v>
      </c>
      <c r="P300" s="150">
        <f>O300*H300</f>
        <v>0</v>
      </c>
      <c r="Q300" s="150">
        <v>8.0000000000000007E-5</v>
      </c>
      <c r="R300" s="150">
        <f>Q300*H300</f>
        <v>1.35608E-2</v>
      </c>
      <c r="S300" s="150">
        <v>0</v>
      </c>
      <c r="T300" s="151">
        <f>S300*H300</f>
        <v>0</v>
      </c>
      <c r="AR300" s="152" t="s">
        <v>318</v>
      </c>
      <c r="AT300" s="152" t="s">
        <v>220</v>
      </c>
      <c r="AU300" s="152" t="s">
        <v>83</v>
      </c>
      <c r="AY300" s="13" t="s">
        <v>185</v>
      </c>
      <c r="BE300" s="153">
        <f>IF(N300="základná",J300,0)</f>
        <v>0</v>
      </c>
      <c r="BF300" s="153">
        <f>IF(N300="znížená",J300,0)</f>
        <v>0</v>
      </c>
      <c r="BG300" s="153">
        <f>IF(N300="zákl. prenesená",J300,0)</f>
        <v>0</v>
      </c>
      <c r="BH300" s="153">
        <f>IF(N300="zníž. prenesená",J300,0)</f>
        <v>0</v>
      </c>
      <c r="BI300" s="153">
        <f>IF(N300="nulová",J300,0)</f>
        <v>0</v>
      </c>
      <c r="BJ300" s="13" t="s">
        <v>83</v>
      </c>
      <c r="BK300" s="153">
        <f>ROUND(I300*H300,2)</f>
        <v>0</v>
      </c>
      <c r="BL300" s="13" t="s">
        <v>252</v>
      </c>
      <c r="BM300" s="152" t="s">
        <v>763</v>
      </c>
    </row>
    <row r="301" spans="2:65" s="1" customFormat="1" ht="24.25" customHeight="1">
      <c r="B301" s="139"/>
      <c r="C301" s="140" t="s">
        <v>764</v>
      </c>
      <c r="D301" s="140" t="s">
        <v>187</v>
      </c>
      <c r="E301" s="141" t="s">
        <v>765</v>
      </c>
      <c r="F301" s="142" t="s">
        <v>766</v>
      </c>
      <c r="G301" s="143" t="s">
        <v>586</v>
      </c>
      <c r="H301" s="165"/>
      <c r="I301" s="145"/>
      <c r="J301" s="146">
        <f>ROUND(I301*H301,2)</f>
        <v>0</v>
      </c>
      <c r="K301" s="147"/>
      <c r="L301" s="28"/>
      <c r="M301" s="148" t="s">
        <v>1</v>
      </c>
      <c r="N301" s="149" t="s">
        <v>36</v>
      </c>
      <c r="P301" s="150">
        <f>O301*H301</f>
        <v>0</v>
      </c>
      <c r="Q301" s="150">
        <v>0</v>
      </c>
      <c r="R301" s="150">
        <f>Q301*H301</f>
        <v>0</v>
      </c>
      <c r="S301" s="150">
        <v>0</v>
      </c>
      <c r="T301" s="151">
        <f>S301*H301</f>
        <v>0</v>
      </c>
      <c r="AR301" s="152" t="s">
        <v>252</v>
      </c>
      <c r="AT301" s="152" t="s">
        <v>187</v>
      </c>
      <c r="AU301" s="152" t="s">
        <v>83</v>
      </c>
      <c r="AY301" s="13" t="s">
        <v>185</v>
      </c>
      <c r="BE301" s="153">
        <f>IF(N301="základná",J301,0)</f>
        <v>0</v>
      </c>
      <c r="BF301" s="153">
        <f>IF(N301="znížená",J301,0)</f>
        <v>0</v>
      </c>
      <c r="BG301" s="153">
        <f>IF(N301="zákl. prenesená",J301,0)</f>
        <v>0</v>
      </c>
      <c r="BH301" s="153">
        <f>IF(N301="zníž. prenesená",J301,0)</f>
        <v>0</v>
      </c>
      <c r="BI301" s="153">
        <f>IF(N301="nulová",J301,0)</f>
        <v>0</v>
      </c>
      <c r="BJ301" s="13" t="s">
        <v>83</v>
      </c>
      <c r="BK301" s="153">
        <f>ROUND(I301*H301,2)</f>
        <v>0</v>
      </c>
      <c r="BL301" s="13" t="s">
        <v>252</v>
      </c>
      <c r="BM301" s="152" t="s">
        <v>767</v>
      </c>
    </row>
    <row r="302" spans="2:65" s="11" customFormat="1" ht="23" customHeight="1">
      <c r="B302" s="127"/>
      <c r="D302" s="128" t="s">
        <v>69</v>
      </c>
      <c r="E302" s="137" t="s">
        <v>768</v>
      </c>
      <c r="F302" s="137" t="s">
        <v>769</v>
      </c>
      <c r="I302" s="130"/>
      <c r="J302" s="138">
        <f>BK302</f>
        <v>0</v>
      </c>
      <c r="L302" s="127"/>
      <c r="M302" s="132"/>
      <c r="P302" s="133">
        <f>SUM(P303:P304)</f>
        <v>0</v>
      </c>
      <c r="R302" s="133">
        <f>SUM(R303:R304)</f>
        <v>0</v>
      </c>
      <c r="T302" s="134">
        <f>SUM(T303:T304)</f>
        <v>0</v>
      </c>
      <c r="AR302" s="128" t="s">
        <v>83</v>
      </c>
      <c r="AT302" s="135" t="s">
        <v>69</v>
      </c>
      <c r="AU302" s="135" t="s">
        <v>77</v>
      </c>
      <c r="AY302" s="128" t="s">
        <v>185</v>
      </c>
      <c r="BK302" s="136">
        <f>SUM(BK303:BK304)</f>
        <v>0</v>
      </c>
    </row>
    <row r="303" spans="2:65" s="1" customFormat="1" ht="24.25" customHeight="1">
      <c r="B303" s="139"/>
      <c r="C303" s="140" t="s">
        <v>770</v>
      </c>
      <c r="D303" s="140" t="s">
        <v>187</v>
      </c>
      <c r="E303" s="141" t="s">
        <v>771</v>
      </c>
      <c r="F303" s="142" t="s">
        <v>772</v>
      </c>
      <c r="G303" s="143" t="s">
        <v>190</v>
      </c>
      <c r="H303" s="144">
        <v>318.60000000000002</v>
      </c>
      <c r="I303" s="145"/>
      <c r="J303" s="146">
        <f>ROUND(I303*H303,2)</f>
        <v>0</v>
      </c>
      <c r="K303" s="147"/>
      <c r="L303" s="28"/>
      <c r="M303" s="148" t="s">
        <v>1</v>
      </c>
      <c r="N303" s="149" t="s">
        <v>36</v>
      </c>
      <c r="P303" s="150">
        <f>O303*H303</f>
        <v>0</v>
      </c>
      <c r="Q303" s="150">
        <v>0</v>
      </c>
      <c r="R303" s="150">
        <f>Q303*H303</f>
        <v>0</v>
      </c>
      <c r="S303" s="150">
        <v>0</v>
      </c>
      <c r="T303" s="151">
        <f>S303*H303</f>
        <v>0</v>
      </c>
      <c r="AR303" s="152" t="s">
        <v>252</v>
      </c>
      <c r="AT303" s="152" t="s">
        <v>187</v>
      </c>
      <c r="AU303" s="152" t="s">
        <v>83</v>
      </c>
      <c r="AY303" s="13" t="s">
        <v>185</v>
      </c>
      <c r="BE303" s="153">
        <f>IF(N303="základná",J303,0)</f>
        <v>0</v>
      </c>
      <c r="BF303" s="153">
        <f>IF(N303="znížená",J303,0)</f>
        <v>0</v>
      </c>
      <c r="BG303" s="153">
        <f>IF(N303="zákl. prenesená",J303,0)</f>
        <v>0</v>
      </c>
      <c r="BH303" s="153">
        <f>IF(N303="zníž. prenesená",J303,0)</f>
        <v>0</v>
      </c>
      <c r="BI303" s="153">
        <f>IF(N303="nulová",J303,0)</f>
        <v>0</v>
      </c>
      <c r="BJ303" s="13" t="s">
        <v>83</v>
      </c>
      <c r="BK303" s="153">
        <f>ROUND(I303*H303,2)</f>
        <v>0</v>
      </c>
      <c r="BL303" s="13" t="s">
        <v>252</v>
      </c>
      <c r="BM303" s="152" t="s">
        <v>773</v>
      </c>
    </row>
    <row r="304" spans="2:65" s="1" customFormat="1" ht="24.25" customHeight="1">
      <c r="B304" s="139"/>
      <c r="C304" s="140" t="s">
        <v>774</v>
      </c>
      <c r="D304" s="140" t="s">
        <v>187</v>
      </c>
      <c r="E304" s="141" t="s">
        <v>775</v>
      </c>
      <c r="F304" s="142" t="s">
        <v>776</v>
      </c>
      <c r="G304" s="143" t="s">
        <v>586</v>
      </c>
      <c r="H304" s="165"/>
      <c r="I304" s="145"/>
      <c r="J304" s="146">
        <f>ROUND(I304*H304,2)</f>
        <v>0</v>
      </c>
      <c r="K304" s="147"/>
      <c r="L304" s="28"/>
      <c r="M304" s="148" t="s">
        <v>1</v>
      </c>
      <c r="N304" s="149" t="s">
        <v>36</v>
      </c>
      <c r="P304" s="150">
        <f>O304*H304</f>
        <v>0</v>
      </c>
      <c r="Q304" s="150">
        <v>0</v>
      </c>
      <c r="R304" s="150">
        <f>Q304*H304</f>
        <v>0</v>
      </c>
      <c r="S304" s="150">
        <v>0</v>
      </c>
      <c r="T304" s="151">
        <f>S304*H304</f>
        <v>0</v>
      </c>
      <c r="AR304" s="152" t="s">
        <v>252</v>
      </c>
      <c r="AT304" s="152" t="s">
        <v>187</v>
      </c>
      <c r="AU304" s="152" t="s">
        <v>83</v>
      </c>
      <c r="AY304" s="13" t="s">
        <v>185</v>
      </c>
      <c r="BE304" s="153">
        <f>IF(N304="základná",J304,0)</f>
        <v>0</v>
      </c>
      <c r="BF304" s="153">
        <f>IF(N304="znížená",J304,0)</f>
        <v>0</v>
      </c>
      <c r="BG304" s="153">
        <f>IF(N304="zákl. prenesená",J304,0)</f>
        <v>0</v>
      </c>
      <c r="BH304" s="153">
        <f>IF(N304="zníž. prenesená",J304,0)</f>
        <v>0</v>
      </c>
      <c r="BI304" s="153">
        <f>IF(N304="nulová",J304,0)</f>
        <v>0</v>
      </c>
      <c r="BJ304" s="13" t="s">
        <v>83</v>
      </c>
      <c r="BK304" s="153">
        <f>ROUND(I304*H304,2)</f>
        <v>0</v>
      </c>
      <c r="BL304" s="13" t="s">
        <v>252</v>
      </c>
      <c r="BM304" s="152" t="s">
        <v>777</v>
      </c>
    </row>
    <row r="305" spans="2:65" s="11" customFormat="1" ht="23" customHeight="1">
      <c r="B305" s="127"/>
      <c r="D305" s="128" t="s">
        <v>69</v>
      </c>
      <c r="E305" s="137" t="s">
        <v>778</v>
      </c>
      <c r="F305" s="137" t="s">
        <v>779</v>
      </c>
      <c r="I305" s="130"/>
      <c r="J305" s="138">
        <f>BK305</f>
        <v>0</v>
      </c>
      <c r="L305" s="127"/>
      <c r="M305" s="132"/>
      <c r="P305" s="133">
        <f>SUM(P306:P309)</f>
        <v>0</v>
      </c>
      <c r="R305" s="133">
        <f>SUM(R306:R309)</f>
        <v>0</v>
      </c>
      <c r="T305" s="134">
        <f>SUM(T306:T309)</f>
        <v>0</v>
      </c>
      <c r="AR305" s="128" t="s">
        <v>83</v>
      </c>
      <c r="AT305" s="135" t="s">
        <v>69</v>
      </c>
      <c r="AU305" s="135" t="s">
        <v>77</v>
      </c>
      <c r="AY305" s="128" t="s">
        <v>185</v>
      </c>
      <c r="BK305" s="136">
        <f>SUM(BK306:BK309)</f>
        <v>0</v>
      </c>
    </row>
    <row r="306" spans="2:65" s="1" customFormat="1" ht="44.25" customHeight="1">
      <c r="B306" s="139"/>
      <c r="C306" s="140" t="s">
        <v>780</v>
      </c>
      <c r="D306" s="140" t="s">
        <v>187</v>
      </c>
      <c r="E306" s="141" t="s">
        <v>781</v>
      </c>
      <c r="F306" s="142" t="s">
        <v>782</v>
      </c>
      <c r="G306" s="143" t="s">
        <v>190</v>
      </c>
      <c r="H306" s="144">
        <v>135.33199999999999</v>
      </c>
      <c r="I306" s="145"/>
      <c r="J306" s="146">
        <f>ROUND(I306*H306,2)</f>
        <v>0</v>
      </c>
      <c r="K306" s="147"/>
      <c r="L306" s="28"/>
      <c r="M306" s="148" t="s">
        <v>1</v>
      </c>
      <c r="N306" s="149" t="s">
        <v>36</v>
      </c>
      <c r="P306" s="150">
        <f>O306*H306</f>
        <v>0</v>
      </c>
      <c r="Q306" s="150">
        <v>0</v>
      </c>
      <c r="R306" s="150">
        <f>Q306*H306</f>
        <v>0</v>
      </c>
      <c r="S306" s="150">
        <v>0</v>
      </c>
      <c r="T306" s="151">
        <f>S306*H306</f>
        <v>0</v>
      </c>
      <c r="AR306" s="152" t="s">
        <v>252</v>
      </c>
      <c r="AT306" s="152" t="s">
        <v>187</v>
      </c>
      <c r="AU306" s="152" t="s">
        <v>83</v>
      </c>
      <c r="AY306" s="13" t="s">
        <v>185</v>
      </c>
      <c r="BE306" s="153">
        <f>IF(N306="základná",J306,0)</f>
        <v>0</v>
      </c>
      <c r="BF306" s="153">
        <f>IF(N306="znížená",J306,0)</f>
        <v>0</v>
      </c>
      <c r="BG306" s="153">
        <f>IF(N306="zákl. prenesená",J306,0)</f>
        <v>0</v>
      </c>
      <c r="BH306" s="153">
        <f>IF(N306="zníž. prenesená",J306,0)</f>
        <v>0</v>
      </c>
      <c r="BI306" s="153">
        <f>IF(N306="nulová",J306,0)</f>
        <v>0</v>
      </c>
      <c r="BJ306" s="13" t="s">
        <v>83</v>
      </c>
      <c r="BK306" s="153">
        <f>ROUND(I306*H306,2)</f>
        <v>0</v>
      </c>
      <c r="BL306" s="13" t="s">
        <v>252</v>
      </c>
      <c r="BM306" s="152" t="s">
        <v>783</v>
      </c>
    </row>
    <row r="307" spans="2:65" s="1" customFormat="1" ht="16.5" customHeight="1">
      <c r="B307" s="139"/>
      <c r="C307" s="154" t="s">
        <v>784</v>
      </c>
      <c r="D307" s="154" t="s">
        <v>220</v>
      </c>
      <c r="E307" s="155" t="s">
        <v>785</v>
      </c>
      <c r="F307" s="156" t="s">
        <v>786</v>
      </c>
      <c r="G307" s="157" t="s">
        <v>190</v>
      </c>
      <c r="H307" s="158">
        <v>148.86500000000001</v>
      </c>
      <c r="I307" s="159"/>
      <c r="J307" s="160">
        <f>ROUND(I307*H307,2)</f>
        <v>0</v>
      </c>
      <c r="K307" s="161"/>
      <c r="L307" s="162"/>
      <c r="M307" s="163" t="s">
        <v>1</v>
      </c>
      <c r="N307" s="164" t="s">
        <v>36</v>
      </c>
      <c r="P307" s="150">
        <f>O307*H307</f>
        <v>0</v>
      </c>
      <c r="Q307" s="150">
        <v>0</v>
      </c>
      <c r="R307" s="150">
        <f>Q307*H307</f>
        <v>0</v>
      </c>
      <c r="S307" s="150">
        <v>0</v>
      </c>
      <c r="T307" s="151">
        <f>S307*H307</f>
        <v>0</v>
      </c>
      <c r="AR307" s="152" t="s">
        <v>318</v>
      </c>
      <c r="AT307" s="152" t="s">
        <v>220</v>
      </c>
      <c r="AU307" s="152" t="s">
        <v>83</v>
      </c>
      <c r="AY307" s="13" t="s">
        <v>185</v>
      </c>
      <c r="BE307" s="153">
        <f>IF(N307="základná",J307,0)</f>
        <v>0</v>
      </c>
      <c r="BF307" s="153">
        <f>IF(N307="znížená",J307,0)</f>
        <v>0</v>
      </c>
      <c r="BG307" s="153">
        <f>IF(N307="zákl. prenesená",J307,0)</f>
        <v>0</v>
      </c>
      <c r="BH307" s="153">
        <f>IF(N307="zníž. prenesená",J307,0)</f>
        <v>0</v>
      </c>
      <c r="BI307" s="153">
        <f>IF(N307="nulová",J307,0)</f>
        <v>0</v>
      </c>
      <c r="BJ307" s="13" t="s">
        <v>83</v>
      </c>
      <c r="BK307" s="153">
        <f>ROUND(I307*H307,2)</f>
        <v>0</v>
      </c>
      <c r="BL307" s="13" t="s">
        <v>252</v>
      </c>
      <c r="BM307" s="152" t="s">
        <v>787</v>
      </c>
    </row>
    <row r="308" spans="2:65" s="1" customFormat="1" ht="16.5" customHeight="1">
      <c r="B308" s="139"/>
      <c r="C308" s="140" t="s">
        <v>788</v>
      </c>
      <c r="D308" s="140" t="s">
        <v>187</v>
      </c>
      <c r="E308" s="141" t="s">
        <v>789</v>
      </c>
      <c r="F308" s="142" t="s">
        <v>790</v>
      </c>
      <c r="G308" s="143" t="s">
        <v>190</v>
      </c>
      <c r="H308" s="144">
        <v>135.33199999999999</v>
      </c>
      <c r="I308" s="145"/>
      <c r="J308" s="146">
        <f>ROUND(I308*H308,2)</f>
        <v>0</v>
      </c>
      <c r="K308" s="147"/>
      <c r="L308" s="28"/>
      <c r="M308" s="148" t="s">
        <v>1</v>
      </c>
      <c r="N308" s="149" t="s">
        <v>36</v>
      </c>
      <c r="P308" s="150">
        <f>O308*H308</f>
        <v>0</v>
      </c>
      <c r="Q308" s="150">
        <v>0</v>
      </c>
      <c r="R308" s="150">
        <f>Q308*H308</f>
        <v>0</v>
      </c>
      <c r="S308" s="150">
        <v>0</v>
      </c>
      <c r="T308" s="151">
        <f>S308*H308</f>
        <v>0</v>
      </c>
      <c r="AR308" s="152" t="s">
        <v>252</v>
      </c>
      <c r="AT308" s="152" t="s">
        <v>187</v>
      </c>
      <c r="AU308" s="152" t="s">
        <v>83</v>
      </c>
      <c r="AY308" s="13" t="s">
        <v>185</v>
      </c>
      <c r="BE308" s="153">
        <f>IF(N308="základná",J308,0)</f>
        <v>0</v>
      </c>
      <c r="BF308" s="153">
        <f>IF(N308="znížená",J308,0)</f>
        <v>0</v>
      </c>
      <c r="BG308" s="153">
        <f>IF(N308="zákl. prenesená",J308,0)</f>
        <v>0</v>
      </c>
      <c r="BH308" s="153">
        <f>IF(N308="zníž. prenesená",J308,0)</f>
        <v>0</v>
      </c>
      <c r="BI308" s="153">
        <f>IF(N308="nulová",J308,0)</f>
        <v>0</v>
      </c>
      <c r="BJ308" s="13" t="s">
        <v>83</v>
      </c>
      <c r="BK308" s="153">
        <f>ROUND(I308*H308,2)</f>
        <v>0</v>
      </c>
      <c r="BL308" s="13" t="s">
        <v>252</v>
      </c>
      <c r="BM308" s="152" t="s">
        <v>791</v>
      </c>
    </row>
    <row r="309" spans="2:65" s="1" customFormat="1" ht="24.25" customHeight="1">
      <c r="B309" s="139"/>
      <c r="C309" s="140" t="s">
        <v>792</v>
      </c>
      <c r="D309" s="140" t="s">
        <v>187</v>
      </c>
      <c r="E309" s="141" t="s">
        <v>793</v>
      </c>
      <c r="F309" s="142" t="s">
        <v>794</v>
      </c>
      <c r="G309" s="143" t="s">
        <v>586</v>
      </c>
      <c r="H309" s="165"/>
      <c r="I309" s="145"/>
      <c r="J309" s="146">
        <f>ROUND(I309*H309,2)</f>
        <v>0</v>
      </c>
      <c r="K309" s="147"/>
      <c r="L309" s="28"/>
      <c r="M309" s="148" t="s">
        <v>1</v>
      </c>
      <c r="N309" s="149" t="s">
        <v>36</v>
      </c>
      <c r="P309" s="150">
        <f>O309*H309</f>
        <v>0</v>
      </c>
      <c r="Q309" s="150">
        <v>0</v>
      </c>
      <c r="R309" s="150">
        <f>Q309*H309</f>
        <v>0</v>
      </c>
      <c r="S309" s="150">
        <v>0</v>
      </c>
      <c r="T309" s="151">
        <f>S309*H309</f>
        <v>0</v>
      </c>
      <c r="AR309" s="152" t="s">
        <v>252</v>
      </c>
      <c r="AT309" s="152" t="s">
        <v>187</v>
      </c>
      <c r="AU309" s="152" t="s">
        <v>83</v>
      </c>
      <c r="AY309" s="13" t="s">
        <v>185</v>
      </c>
      <c r="BE309" s="153">
        <f>IF(N309="základná",J309,0)</f>
        <v>0</v>
      </c>
      <c r="BF309" s="153">
        <f>IF(N309="znížená",J309,0)</f>
        <v>0</v>
      </c>
      <c r="BG309" s="153">
        <f>IF(N309="zákl. prenesená",J309,0)</f>
        <v>0</v>
      </c>
      <c r="BH309" s="153">
        <f>IF(N309="zníž. prenesená",J309,0)</f>
        <v>0</v>
      </c>
      <c r="BI309" s="153">
        <f>IF(N309="nulová",J309,0)</f>
        <v>0</v>
      </c>
      <c r="BJ309" s="13" t="s">
        <v>83</v>
      </c>
      <c r="BK309" s="153">
        <f>ROUND(I309*H309,2)</f>
        <v>0</v>
      </c>
      <c r="BL309" s="13" t="s">
        <v>252</v>
      </c>
      <c r="BM309" s="152" t="s">
        <v>795</v>
      </c>
    </row>
    <row r="310" spans="2:65" s="11" customFormat="1" ht="23" customHeight="1">
      <c r="B310" s="127"/>
      <c r="D310" s="128" t="s">
        <v>69</v>
      </c>
      <c r="E310" s="137" t="s">
        <v>796</v>
      </c>
      <c r="F310" s="137" t="s">
        <v>797</v>
      </c>
      <c r="I310" s="130"/>
      <c r="J310" s="138">
        <f>BK310</f>
        <v>0</v>
      </c>
      <c r="L310" s="127"/>
      <c r="M310" s="132"/>
      <c r="P310" s="133">
        <f>SUM(P311:P313)</f>
        <v>0</v>
      </c>
      <c r="R310" s="133">
        <f>SUM(R311:R313)</f>
        <v>0.56051603999999999</v>
      </c>
      <c r="T310" s="134">
        <f>SUM(T311:T313)</f>
        <v>0</v>
      </c>
      <c r="AR310" s="128" t="s">
        <v>83</v>
      </c>
      <c r="AT310" s="135" t="s">
        <v>69</v>
      </c>
      <c r="AU310" s="135" t="s">
        <v>77</v>
      </c>
      <c r="AY310" s="128" t="s">
        <v>185</v>
      </c>
      <c r="BK310" s="136">
        <f>SUM(BK311:BK313)</f>
        <v>0</v>
      </c>
    </row>
    <row r="311" spans="2:65" s="1" customFormat="1" ht="24.25" customHeight="1">
      <c r="B311" s="139"/>
      <c r="C311" s="140" t="s">
        <v>798</v>
      </c>
      <c r="D311" s="140" t="s">
        <v>187</v>
      </c>
      <c r="E311" s="141" t="s">
        <v>799</v>
      </c>
      <c r="F311" s="142" t="s">
        <v>800</v>
      </c>
      <c r="G311" s="143" t="s">
        <v>190</v>
      </c>
      <c r="H311" s="144">
        <v>1643.848</v>
      </c>
      <c r="I311" s="145"/>
      <c r="J311" s="146">
        <f>ROUND(I311*H311,2)</f>
        <v>0</v>
      </c>
      <c r="K311" s="147"/>
      <c r="L311" s="28"/>
      <c r="M311" s="148" t="s">
        <v>1</v>
      </c>
      <c r="N311" s="149" t="s">
        <v>36</v>
      </c>
      <c r="P311" s="150">
        <f>O311*H311</f>
        <v>0</v>
      </c>
      <c r="Q311" s="150">
        <v>0</v>
      </c>
      <c r="R311" s="150">
        <f>Q311*H311</f>
        <v>0</v>
      </c>
      <c r="S311" s="150">
        <v>0</v>
      </c>
      <c r="T311" s="151">
        <f>S311*H311</f>
        <v>0</v>
      </c>
      <c r="AR311" s="152" t="s">
        <v>252</v>
      </c>
      <c r="AT311" s="152" t="s">
        <v>187</v>
      </c>
      <c r="AU311" s="152" t="s">
        <v>83</v>
      </c>
      <c r="AY311" s="13" t="s">
        <v>185</v>
      </c>
      <c r="BE311" s="153">
        <f>IF(N311="základná",J311,0)</f>
        <v>0</v>
      </c>
      <c r="BF311" s="153">
        <f>IF(N311="znížená",J311,0)</f>
        <v>0</v>
      </c>
      <c r="BG311" s="153">
        <f>IF(N311="zákl. prenesená",J311,0)</f>
        <v>0</v>
      </c>
      <c r="BH311" s="153">
        <f>IF(N311="zníž. prenesená",J311,0)</f>
        <v>0</v>
      </c>
      <c r="BI311" s="153">
        <f>IF(N311="nulová",J311,0)</f>
        <v>0</v>
      </c>
      <c r="BJ311" s="13" t="s">
        <v>83</v>
      </c>
      <c r="BK311" s="153">
        <f>ROUND(I311*H311,2)</f>
        <v>0</v>
      </c>
      <c r="BL311" s="13" t="s">
        <v>252</v>
      </c>
      <c r="BM311" s="152" t="s">
        <v>801</v>
      </c>
    </row>
    <row r="312" spans="2:65" s="1" customFormat="1" ht="16.5" customHeight="1">
      <c r="B312" s="139"/>
      <c r="C312" s="140" t="s">
        <v>802</v>
      </c>
      <c r="D312" s="140" t="s">
        <v>187</v>
      </c>
      <c r="E312" s="141" t="s">
        <v>803</v>
      </c>
      <c r="F312" s="142" t="s">
        <v>804</v>
      </c>
      <c r="G312" s="143" t="s">
        <v>190</v>
      </c>
      <c r="H312" s="144">
        <v>435.82</v>
      </c>
      <c r="I312" s="145"/>
      <c r="J312" s="146">
        <f>ROUND(I312*H312,2)</f>
        <v>0</v>
      </c>
      <c r="K312" s="147"/>
      <c r="L312" s="28"/>
      <c r="M312" s="148" t="s">
        <v>1</v>
      </c>
      <c r="N312" s="149" t="s">
        <v>36</v>
      </c>
      <c r="P312" s="150">
        <f>O312*H312</f>
        <v>0</v>
      </c>
      <c r="Q312" s="150">
        <v>5.1000000000000004E-4</v>
      </c>
      <c r="R312" s="150">
        <f>Q312*H312</f>
        <v>0.2222682</v>
      </c>
      <c r="S312" s="150">
        <v>0</v>
      </c>
      <c r="T312" s="151">
        <f>S312*H312</f>
        <v>0</v>
      </c>
      <c r="AR312" s="152" t="s">
        <v>252</v>
      </c>
      <c r="AT312" s="152" t="s">
        <v>187</v>
      </c>
      <c r="AU312" s="152" t="s">
        <v>83</v>
      </c>
      <c r="AY312" s="13" t="s">
        <v>185</v>
      </c>
      <c r="BE312" s="153">
        <f>IF(N312="základná",J312,0)</f>
        <v>0</v>
      </c>
      <c r="BF312" s="153">
        <f>IF(N312="znížená",J312,0)</f>
        <v>0</v>
      </c>
      <c r="BG312" s="153">
        <f>IF(N312="zákl. prenesená",J312,0)</f>
        <v>0</v>
      </c>
      <c r="BH312" s="153">
        <f>IF(N312="zníž. prenesená",J312,0)</f>
        <v>0</v>
      </c>
      <c r="BI312" s="153">
        <f>IF(N312="nulová",J312,0)</f>
        <v>0</v>
      </c>
      <c r="BJ312" s="13" t="s">
        <v>83</v>
      </c>
      <c r="BK312" s="153">
        <f>ROUND(I312*H312,2)</f>
        <v>0</v>
      </c>
      <c r="BL312" s="13" t="s">
        <v>252</v>
      </c>
      <c r="BM312" s="152" t="s">
        <v>805</v>
      </c>
    </row>
    <row r="313" spans="2:65" s="1" customFormat="1" ht="33" customHeight="1">
      <c r="B313" s="139"/>
      <c r="C313" s="140" t="s">
        <v>806</v>
      </c>
      <c r="D313" s="140" t="s">
        <v>187</v>
      </c>
      <c r="E313" s="141" t="s">
        <v>807</v>
      </c>
      <c r="F313" s="142" t="s">
        <v>808</v>
      </c>
      <c r="G313" s="143" t="s">
        <v>190</v>
      </c>
      <c r="H313" s="144">
        <v>1208.028</v>
      </c>
      <c r="I313" s="145"/>
      <c r="J313" s="146">
        <f>ROUND(I313*H313,2)</f>
        <v>0</v>
      </c>
      <c r="K313" s="147"/>
      <c r="L313" s="28"/>
      <c r="M313" s="148" t="s">
        <v>1</v>
      </c>
      <c r="N313" s="149" t="s">
        <v>36</v>
      </c>
      <c r="P313" s="150">
        <f>O313*H313</f>
        <v>0</v>
      </c>
      <c r="Q313" s="150">
        <v>2.7999999999999998E-4</v>
      </c>
      <c r="R313" s="150">
        <f>Q313*H313</f>
        <v>0.33824783999999997</v>
      </c>
      <c r="S313" s="150">
        <v>0</v>
      </c>
      <c r="T313" s="151">
        <f>S313*H313</f>
        <v>0</v>
      </c>
      <c r="AR313" s="152" t="s">
        <v>252</v>
      </c>
      <c r="AT313" s="152" t="s">
        <v>187</v>
      </c>
      <c r="AU313" s="152" t="s">
        <v>83</v>
      </c>
      <c r="AY313" s="13" t="s">
        <v>185</v>
      </c>
      <c r="BE313" s="153">
        <f>IF(N313="základná",J313,0)</f>
        <v>0</v>
      </c>
      <c r="BF313" s="153">
        <f>IF(N313="znížená",J313,0)</f>
        <v>0</v>
      </c>
      <c r="BG313" s="153">
        <f>IF(N313="zákl. prenesená",J313,0)</f>
        <v>0</v>
      </c>
      <c r="BH313" s="153">
        <f>IF(N313="zníž. prenesená",J313,0)</f>
        <v>0</v>
      </c>
      <c r="BI313" s="153">
        <f>IF(N313="nulová",J313,0)</f>
        <v>0</v>
      </c>
      <c r="BJ313" s="13" t="s">
        <v>83</v>
      </c>
      <c r="BK313" s="153">
        <f>ROUND(I313*H313,2)</f>
        <v>0</v>
      </c>
      <c r="BL313" s="13" t="s">
        <v>252</v>
      </c>
      <c r="BM313" s="152" t="s">
        <v>809</v>
      </c>
    </row>
    <row r="314" spans="2:65" s="11" customFormat="1" ht="26" customHeight="1">
      <c r="B314" s="127"/>
      <c r="D314" s="128" t="s">
        <v>69</v>
      </c>
      <c r="E314" s="129" t="s">
        <v>220</v>
      </c>
      <c r="F314" s="129" t="s">
        <v>810</v>
      </c>
      <c r="I314" s="130"/>
      <c r="J314" s="131">
        <f>BK314</f>
        <v>0</v>
      </c>
      <c r="L314" s="127"/>
      <c r="M314" s="132"/>
      <c r="P314" s="133">
        <f>P315</f>
        <v>0</v>
      </c>
      <c r="R314" s="133">
        <f>R315</f>
        <v>0</v>
      </c>
      <c r="T314" s="134">
        <f>T315</f>
        <v>0</v>
      </c>
      <c r="AR314" s="128" t="s">
        <v>90</v>
      </c>
      <c r="AT314" s="135" t="s">
        <v>69</v>
      </c>
      <c r="AU314" s="135" t="s">
        <v>70</v>
      </c>
      <c r="AY314" s="128" t="s">
        <v>185</v>
      </c>
      <c r="BK314" s="136">
        <f>BK315</f>
        <v>0</v>
      </c>
    </row>
    <row r="315" spans="2:65" s="11" customFormat="1" ht="23" customHeight="1">
      <c r="B315" s="127"/>
      <c r="D315" s="128" t="s">
        <v>69</v>
      </c>
      <c r="E315" s="137" t="s">
        <v>811</v>
      </c>
      <c r="F315" s="137" t="s">
        <v>812</v>
      </c>
      <c r="I315" s="130"/>
      <c r="J315" s="138">
        <f>BK315</f>
        <v>0</v>
      </c>
      <c r="L315" s="127"/>
      <c r="M315" s="132"/>
      <c r="P315" s="133">
        <f>P316</f>
        <v>0</v>
      </c>
      <c r="R315" s="133">
        <f>R316</f>
        <v>0</v>
      </c>
      <c r="T315" s="134">
        <f>T316</f>
        <v>0</v>
      </c>
      <c r="AR315" s="128" t="s">
        <v>90</v>
      </c>
      <c r="AT315" s="135" t="s">
        <v>69</v>
      </c>
      <c r="AU315" s="135" t="s">
        <v>77</v>
      </c>
      <c r="AY315" s="128" t="s">
        <v>185</v>
      </c>
      <c r="BK315" s="136">
        <f>BK316</f>
        <v>0</v>
      </c>
    </row>
    <row r="316" spans="2:65" s="1" customFormat="1" ht="16.5" customHeight="1">
      <c r="B316" s="139"/>
      <c r="C316" s="140" t="s">
        <v>813</v>
      </c>
      <c r="D316" s="140" t="s">
        <v>187</v>
      </c>
      <c r="E316" s="141" t="s">
        <v>814</v>
      </c>
      <c r="F316" s="142" t="s">
        <v>815</v>
      </c>
      <c r="G316" s="143" t="s">
        <v>816</v>
      </c>
      <c r="H316" s="144">
        <v>1</v>
      </c>
      <c r="I316" s="145"/>
      <c r="J316" s="146">
        <f>ROUND(I316*H316,2)</f>
        <v>0</v>
      </c>
      <c r="K316" s="147"/>
      <c r="L316" s="28"/>
      <c r="M316" s="148" t="s">
        <v>1</v>
      </c>
      <c r="N316" s="149" t="s">
        <v>36</v>
      </c>
      <c r="P316" s="150">
        <f>O316*H316</f>
        <v>0</v>
      </c>
      <c r="Q316" s="150">
        <v>0</v>
      </c>
      <c r="R316" s="150">
        <f>Q316*H316</f>
        <v>0</v>
      </c>
      <c r="S316" s="150">
        <v>0</v>
      </c>
      <c r="T316" s="151">
        <f>S316*H316</f>
        <v>0</v>
      </c>
      <c r="AR316" s="152" t="s">
        <v>448</v>
      </c>
      <c r="AT316" s="152" t="s">
        <v>187</v>
      </c>
      <c r="AU316" s="152" t="s">
        <v>83</v>
      </c>
      <c r="AY316" s="13" t="s">
        <v>185</v>
      </c>
      <c r="BE316" s="153">
        <f>IF(N316="základná",J316,0)</f>
        <v>0</v>
      </c>
      <c r="BF316" s="153">
        <f>IF(N316="znížená",J316,0)</f>
        <v>0</v>
      </c>
      <c r="BG316" s="153">
        <f>IF(N316="zákl. prenesená",J316,0)</f>
        <v>0</v>
      </c>
      <c r="BH316" s="153">
        <f>IF(N316="zníž. prenesená",J316,0)</f>
        <v>0</v>
      </c>
      <c r="BI316" s="153">
        <f>IF(N316="nulová",J316,0)</f>
        <v>0</v>
      </c>
      <c r="BJ316" s="13" t="s">
        <v>83</v>
      </c>
      <c r="BK316" s="153">
        <f>ROUND(I316*H316,2)</f>
        <v>0</v>
      </c>
      <c r="BL316" s="13" t="s">
        <v>448</v>
      </c>
      <c r="BM316" s="152" t="s">
        <v>817</v>
      </c>
    </row>
    <row r="317" spans="2:65" s="11" customFormat="1" ht="26" customHeight="1">
      <c r="B317" s="127"/>
      <c r="D317" s="128" t="s">
        <v>69</v>
      </c>
      <c r="E317" s="129" t="s">
        <v>818</v>
      </c>
      <c r="F317" s="129" t="s">
        <v>819</v>
      </c>
      <c r="I317" s="130"/>
      <c r="J317" s="131">
        <f>BK317</f>
        <v>0</v>
      </c>
      <c r="L317" s="127"/>
      <c r="M317" s="132"/>
      <c r="P317" s="133">
        <f>SUM(P318:P319)</f>
        <v>0</v>
      </c>
      <c r="R317" s="133">
        <f>SUM(R318:R319)</f>
        <v>0</v>
      </c>
      <c r="T317" s="134">
        <f>SUM(T318:T319)</f>
        <v>0</v>
      </c>
      <c r="AR317" s="128" t="s">
        <v>203</v>
      </c>
      <c r="AT317" s="135" t="s">
        <v>69</v>
      </c>
      <c r="AU317" s="135" t="s">
        <v>70</v>
      </c>
      <c r="AY317" s="128" t="s">
        <v>185</v>
      </c>
      <c r="BK317" s="136">
        <f>SUM(BK318:BK319)</f>
        <v>0</v>
      </c>
    </row>
    <row r="318" spans="2:65" s="1" customFormat="1" ht="44.25" customHeight="1">
      <c r="B318" s="139"/>
      <c r="C318" s="140" t="s">
        <v>820</v>
      </c>
      <c r="D318" s="140" t="s">
        <v>187</v>
      </c>
      <c r="E318" s="141" t="s">
        <v>821</v>
      </c>
      <c r="F318" s="142" t="s">
        <v>822</v>
      </c>
      <c r="G318" s="143" t="s">
        <v>823</v>
      </c>
      <c r="H318" s="144">
        <v>1</v>
      </c>
      <c r="I318" s="145"/>
      <c r="J318" s="146">
        <f>ROUND(I318*H318,2)</f>
        <v>0</v>
      </c>
      <c r="K318" s="147"/>
      <c r="L318" s="28"/>
      <c r="M318" s="148" t="s">
        <v>1</v>
      </c>
      <c r="N318" s="149" t="s">
        <v>36</v>
      </c>
      <c r="P318" s="150">
        <f>O318*H318</f>
        <v>0</v>
      </c>
      <c r="Q318" s="150">
        <v>0</v>
      </c>
      <c r="R318" s="150">
        <f>Q318*H318</f>
        <v>0</v>
      </c>
      <c r="S318" s="150">
        <v>0</v>
      </c>
      <c r="T318" s="151">
        <f>S318*H318</f>
        <v>0</v>
      </c>
      <c r="AR318" s="152" t="s">
        <v>824</v>
      </c>
      <c r="AT318" s="152" t="s">
        <v>187</v>
      </c>
      <c r="AU318" s="152" t="s">
        <v>77</v>
      </c>
      <c r="AY318" s="13" t="s">
        <v>185</v>
      </c>
      <c r="BE318" s="153">
        <f>IF(N318="základná",J318,0)</f>
        <v>0</v>
      </c>
      <c r="BF318" s="153">
        <f>IF(N318="znížená",J318,0)</f>
        <v>0</v>
      </c>
      <c r="BG318" s="153">
        <f>IF(N318="zákl. prenesená",J318,0)</f>
        <v>0</v>
      </c>
      <c r="BH318" s="153">
        <f>IF(N318="zníž. prenesená",J318,0)</f>
        <v>0</v>
      </c>
      <c r="BI318" s="153">
        <f>IF(N318="nulová",J318,0)</f>
        <v>0</v>
      </c>
      <c r="BJ318" s="13" t="s">
        <v>83</v>
      </c>
      <c r="BK318" s="153">
        <f>ROUND(I318*H318,2)</f>
        <v>0</v>
      </c>
      <c r="BL318" s="13" t="s">
        <v>824</v>
      </c>
      <c r="BM318" s="152" t="s">
        <v>825</v>
      </c>
    </row>
    <row r="319" spans="2:65" s="1" customFormat="1" ht="16.5" customHeight="1">
      <c r="B319" s="139"/>
      <c r="C319" s="140" t="s">
        <v>826</v>
      </c>
      <c r="D319" s="140" t="s">
        <v>187</v>
      </c>
      <c r="E319" s="141" t="s">
        <v>827</v>
      </c>
      <c r="F319" s="142" t="s">
        <v>828</v>
      </c>
      <c r="G319" s="143" t="s">
        <v>823</v>
      </c>
      <c r="H319" s="144">
        <v>1</v>
      </c>
      <c r="I319" s="145"/>
      <c r="J319" s="146">
        <f>ROUND(I319*H319,2)</f>
        <v>0</v>
      </c>
      <c r="K319" s="147"/>
      <c r="L319" s="28"/>
      <c r="M319" s="166" t="s">
        <v>1</v>
      </c>
      <c r="N319" s="167" t="s">
        <v>36</v>
      </c>
      <c r="O319" s="168"/>
      <c r="P319" s="169">
        <f>O319*H319</f>
        <v>0</v>
      </c>
      <c r="Q319" s="169">
        <v>0</v>
      </c>
      <c r="R319" s="169">
        <f>Q319*H319</f>
        <v>0</v>
      </c>
      <c r="S319" s="169">
        <v>0</v>
      </c>
      <c r="T319" s="170">
        <f>S319*H319</f>
        <v>0</v>
      </c>
      <c r="AR319" s="152" t="s">
        <v>191</v>
      </c>
      <c r="AT319" s="152" t="s">
        <v>187</v>
      </c>
      <c r="AU319" s="152" t="s">
        <v>77</v>
      </c>
      <c r="AY319" s="13" t="s">
        <v>185</v>
      </c>
      <c r="BE319" s="153">
        <f>IF(N319="základná",J319,0)</f>
        <v>0</v>
      </c>
      <c r="BF319" s="153">
        <f>IF(N319="znížená",J319,0)</f>
        <v>0</v>
      </c>
      <c r="BG319" s="153">
        <f>IF(N319="zákl. prenesená",J319,0)</f>
        <v>0</v>
      </c>
      <c r="BH319" s="153">
        <f>IF(N319="zníž. prenesená",J319,0)</f>
        <v>0</v>
      </c>
      <c r="BI319" s="153">
        <f>IF(N319="nulová",J319,0)</f>
        <v>0</v>
      </c>
      <c r="BJ319" s="13" t="s">
        <v>83</v>
      </c>
      <c r="BK319" s="153">
        <f>ROUND(I319*H319,2)</f>
        <v>0</v>
      </c>
      <c r="BL319" s="13" t="s">
        <v>191</v>
      </c>
      <c r="BM319" s="152" t="s">
        <v>829</v>
      </c>
    </row>
    <row r="320" spans="2:65" s="1" customFormat="1" ht="7" customHeight="1">
      <c r="B320" s="43"/>
      <c r="C320" s="44"/>
      <c r="D320" s="44"/>
      <c r="E320" s="44"/>
      <c r="F320" s="44"/>
      <c r="G320" s="44"/>
      <c r="H320" s="44"/>
      <c r="I320" s="44"/>
      <c r="J320" s="44"/>
      <c r="K320" s="44"/>
      <c r="L320" s="28"/>
    </row>
  </sheetData>
  <autoFilter ref="C144:K319" xr:uid="{00000000-0009-0000-0000-000001000000}"/>
  <mergeCells count="12">
    <mergeCell ref="E137:H137"/>
    <mergeCell ref="L2:V2"/>
    <mergeCell ref="E85:H85"/>
    <mergeCell ref="E87:H87"/>
    <mergeCell ref="E89:H89"/>
    <mergeCell ref="E133:H133"/>
    <mergeCell ref="E135:H13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234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91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3">
      <c r="B8" s="16"/>
      <c r="D8" s="23" t="s">
        <v>134</v>
      </c>
      <c r="L8" s="16"/>
    </row>
    <row r="9" spans="2:46" ht="16.5" customHeight="1">
      <c r="B9" s="16"/>
      <c r="E9" s="222" t="s">
        <v>135</v>
      </c>
      <c r="F9" s="188"/>
      <c r="G9" s="188"/>
      <c r="H9" s="188"/>
      <c r="L9" s="16"/>
    </row>
    <row r="10" spans="2:46" ht="12" customHeight="1">
      <c r="B10" s="16"/>
      <c r="D10" s="23" t="s">
        <v>136</v>
      </c>
      <c r="L10" s="16"/>
    </row>
    <row r="11" spans="2:46" s="1" customFormat="1" ht="16.5" customHeight="1">
      <c r="B11" s="28"/>
      <c r="E11" s="219" t="s">
        <v>830</v>
      </c>
      <c r="F11" s="221"/>
      <c r="G11" s="221"/>
      <c r="H11" s="221"/>
      <c r="L11" s="28"/>
    </row>
    <row r="12" spans="2:46" s="1" customFormat="1" ht="12" customHeight="1">
      <c r="B12" s="28"/>
      <c r="D12" s="23" t="s">
        <v>831</v>
      </c>
      <c r="L12" s="28"/>
    </row>
    <row r="13" spans="2:46" s="1" customFormat="1" ht="16.5" customHeight="1">
      <c r="B13" s="28"/>
      <c r="E13" s="178" t="s">
        <v>832</v>
      </c>
      <c r="F13" s="221"/>
      <c r="G13" s="221"/>
      <c r="H13" s="221"/>
      <c r="L13" s="28"/>
    </row>
    <row r="14" spans="2:46" s="1" customFormat="1">
      <c r="B14" s="28"/>
      <c r="L14" s="28"/>
    </row>
    <row r="15" spans="2:46" s="1" customFormat="1" ht="12" customHeight="1">
      <c r="B15" s="28"/>
      <c r="D15" s="23" t="s">
        <v>16</v>
      </c>
      <c r="F15" s="21" t="s">
        <v>1</v>
      </c>
      <c r="I15" s="23" t="s">
        <v>17</v>
      </c>
      <c r="J15" s="21" t="s">
        <v>1</v>
      </c>
      <c r="L15" s="28"/>
    </row>
    <row r="16" spans="2:46" s="1" customFormat="1" ht="12" customHeight="1">
      <c r="B16" s="28"/>
      <c r="D16" s="23" t="s">
        <v>18</v>
      </c>
      <c r="F16" s="21" t="s">
        <v>138</v>
      </c>
      <c r="I16" s="23" t="s">
        <v>20</v>
      </c>
      <c r="J16" s="51">
        <f>'Rekapitulácia stavby'!AN8</f>
        <v>46034</v>
      </c>
      <c r="L16" s="28"/>
    </row>
    <row r="17" spans="2:12" s="1" customFormat="1" ht="11" customHeight="1">
      <c r="B17" s="28"/>
      <c r="L17" s="28"/>
    </row>
    <row r="18" spans="2:12" s="1" customFormat="1" ht="12" customHeight="1">
      <c r="B18" s="28"/>
      <c r="D18" s="23" t="s">
        <v>21</v>
      </c>
      <c r="I18" s="23" t="s">
        <v>22</v>
      </c>
      <c r="J18" s="21" t="s">
        <v>1</v>
      </c>
      <c r="L18" s="28"/>
    </row>
    <row r="19" spans="2:12" s="1" customFormat="1" ht="18" customHeight="1">
      <c r="B19" s="28"/>
      <c r="E19" s="21" t="s">
        <v>139</v>
      </c>
      <c r="I19" s="23" t="s">
        <v>23</v>
      </c>
      <c r="J19" s="21" t="s">
        <v>1</v>
      </c>
      <c r="L19" s="28"/>
    </row>
    <row r="20" spans="2:12" s="1" customFormat="1" ht="7" customHeight="1">
      <c r="B20" s="28"/>
      <c r="L20" s="28"/>
    </row>
    <row r="21" spans="2:12" s="1" customFormat="1" ht="12" customHeight="1">
      <c r="B21" s="28"/>
      <c r="D21" s="23" t="s">
        <v>24</v>
      </c>
      <c r="I21" s="23" t="s">
        <v>22</v>
      </c>
      <c r="J21" s="24" t="str">
        <f>'Rekapitulácia stavby'!AN13</f>
        <v>Vyplň údaj</v>
      </c>
      <c r="L21" s="28"/>
    </row>
    <row r="22" spans="2:12" s="1" customFormat="1" ht="18" customHeight="1">
      <c r="B22" s="28"/>
      <c r="E22" s="224" t="str">
        <f>'Rekapitulácia stavby'!E14</f>
        <v>Vyplň údaj</v>
      </c>
      <c r="F22" s="187"/>
      <c r="G22" s="187"/>
      <c r="H22" s="187"/>
      <c r="I22" s="23" t="s">
        <v>23</v>
      </c>
      <c r="J22" s="24" t="str">
        <f>'Rekapitulácia stavby'!AN14</f>
        <v>Vyplň údaj</v>
      </c>
      <c r="L22" s="28"/>
    </row>
    <row r="23" spans="2:12" s="1" customFormat="1" ht="7" customHeight="1">
      <c r="B23" s="28"/>
      <c r="L23" s="28"/>
    </row>
    <row r="24" spans="2:12" s="1" customFormat="1" ht="12" customHeight="1">
      <c r="B24" s="28"/>
      <c r="D24" s="23" t="s">
        <v>26</v>
      </c>
      <c r="I24" s="23" t="s">
        <v>22</v>
      </c>
      <c r="J24" s="21" t="s">
        <v>1</v>
      </c>
      <c r="L24" s="28"/>
    </row>
    <row r="25" spans="2:12" s="1" customFormat="1" ht="18" customHeight="1">
      <c r="B25" s="28"/>
      <c r="E25" s="21" t="s">
        <v>140</v>
      </c>
      <c r="I25" s="23" t="s">
        <v>23</v>
      </c>
      <c r="J25" s="21" t="s">
        <v>1</v>
      </c>
      <c r="L25" s="28"/>
    </row>
    <row r="26" spans="2:12" s="1" customFormat="1" ht="7" customHeight="1">
      <c r="B26" s="28"/>
      <c r="L26" s="28"/>
    </row>
    <row r="27" spans="2:12" s="1" customFormat="1" ht="12" customHeight="1">
      <c r="B27" s="28"/>
      <c r="D27" s="23" t="s">
        <v>28</v>
      </c>
      <c r="I27" s="23" t="s">
        <v>22</v>
      </c>
      <c r="J27" s="21" t="s">
        <v>1</v>
      </c>
      <c r="L27" s="28"/>
    </row>
    <row r="28" spans="2:12" s="1" customFormat="1" ht="18" customHeight="1">
      <c r="B28" s="28"/>
      <c r="E28" s="21" t="s">
        <v>19</v>
      </c>
      <c r="I28" s="23" t="s">
        <v>23</v>
      </c>
      <c r="J28" s="21" t="s">
        <v>1</v>
      </c>
      <c r="L28" s="28"/>
    </row>
    <row r="29" spans="2:12" s="1" customFormat="1" ht="7" customHeight="1">
      <c r="B29" s="28"/>
      <c r="L29" s="28"/>
    </row>
    <row r="30" spans="2:12" s="1" customFormat="1" ht="12" customHeight="1">
      <c r="B30" s="28"/>
      <c r="D30" s="23" t="s">
        <v>29</v>
      </c>
      <c r="L30" s="28"/>
    </row>
    <row r="31" spans="2:12" s="7" customFormat="1" ht="16.5" customHeight="1">
      <c r="B31" s="93"/>
      <c r="E31" s="192" t="s">
        <v>1</v>
      </c>
      <c r="F31" s="192"/>
      <c r="G31" s="192"/>
      <c r="H31" s="192"/>
      <c r="L31" s="93"/>
    </row>
    <row r="32" spans="2:12" s="1" customFormat="1" ht="7" customHeight="1">
      <c r="B32" s="28"/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25.25" customHeight="1">
      <c r="B34" s="28"/>
      <c r="D34" s="94" t="s">
        <v>30</v>
      </c>
      <c r="J34" s="65">
        <f>ROUND(J142, 2)</f>
        <v>0</v>
      </c>
      <c r="L34" s="28"/>
    </row>
    <row r="35" spans="2:12" s="1" customFormat="1" ht="7" customHeight="1">
      <c r="B35" s="28"/>
      <c r="D35" s="52"/>
      <c r="E35" s="52"/>
      <c r="F35" s="52"/>
      <c r="G35" s="52"/>
      <c r="H35" s="52"/>
      <c r="I35" s="52"/>
      <c r="J35" s="52"/>
      <c r="K35" s="52"/>
      <c r="L35" s="28"/>
    </row>
    <row r="36" spans="2:12" s="1" customFormat="1" ht="14.5" customHeight="1">
      <c r="B36" s="28"/>
      <c r="F36" s="31" t="s">
        <v>32</v>
      </c>
      <c r="I36" s="31" t="s">
        <v>31</v>
      </c>
      <c r="J36" s="31" t="s">
        <v>33</v>
      </c>
      <c r="L36" s="28"/>
    </row>
    <row r="37" spans="2:12" s="1" customFormat="1" ht="14.5" customHeight="1">
      <c r="B37" s="28"/>
      <c r="D37" s="54" t="s">
        <v>34</v>
      </c>
      <c r="E37" s="33" t="s">
        <v>35</v>
      </c>
      <c r="F37" s="95">
        <f>ROUND((SUM(BE142:BE233)),  2)</f>
        <v>0</v>
      </c>
      <c r="G37" s="96"/>
      <c r="H37" s="96"/>
      <c r="I37" s="97">
        <v>0.23</v>
      </c>
      <c r="J37" s="95">
        <f>ROUND(((SUM(BE142:BE233))*I37),  2)</f>
        <v>0</v>
      </c>
      <c r="L37" s="28"/>
    </row>
    <row r="38" spans="2:12" s="1" customFormat="1" ht="14.5" customHeight="1">
      <c r="B38" s="28"/>
      <c r="E38" s="33" t="s">
        <v>36</v>
      </c>
      <c r="F38" s="85">
        <f>ROUND((SUM(BF142:BF233)),  2)</f>
        <v>0</v>
      </c>
      <c r="I38" s="98">
        <v>0.23</v>
      </c>
      <c r="J38" s="85">
        <f>ROUND(((SUM(BF142:BF233))*I38),  2)</f>
        <v>0</v>
      </c>
      <c r="L38" s="28"/>
    </row>
    <row r="39" spans="2:12" s="1" customFormat="1" ht="14.5" hidden="1" customHeight="1">
      <c r="B39" s="28"/>
      <c r="E39" s="23" t="s">
        <v>37</v>
      </c>
      <c r="F39" s="85">
        <f>ROUND((SUM(BG142:BG233)),  2)</f>
        <v>0</v>
      </c>
      <c r="I39" s="98">
        <v>0.23</v>
      </c>
      <c r="J39" s="85">
        <f>0</f>
        <v>0</v>
      </c>
      <c r="L39" s="28"/>
    </row>
    <row r="40" spans="2:12" s="1" customFormat="1" ht="14.5" hidden="1" customHeight="1">
      <c r="B40" s="28"/>
      <c r="E40" s="23" t="s">
        <v>38</v>
      </c>
      <c r="F40" s="85">
        <f>ROUND((SUM(BH142:BH233)),  2)</f>
        <v>0</v>
      </c>
      <c r="I40" s="98">
        <v>0.23</v>
      </c>
      <c r="J40" s="85">
        <f>0</f>
        <v>0</v>
      </c>
      <c r="L40" s="28"/>
    </row>
    <row r="41" spans="2:12" s="1" customFormat="1" ht="14.5" hidden="1" customHeight="1">
      <c r="B41" s="28"/>
      <c r="E41" s="33" t="s">
        <v>39</v>
      </c>
      <c r="F41" s="95">
        <f>ROUND((SUM(BI142:BI233)),  2)</f>
        <v>0</v>
      </c>
      <c r="G41" s="96"/>
      <c r="H41" s="96"/>
      <c r="I41" s="97">
        <v>0</v>
      </c>
      <c r="J41" s="95">
        <f>0</f>
        <v>0</v>
      </c>
      <c r="L41" s="28"/>
    </row>
    <row r="42" spans="2:12" s="1" customFormat="1" ht="7" customHeight="1">
      <c r="B42" s="28"/>
      <c r="L42" s="28"/>
    </row>
    <row r="43" spans="2:12" s="1" customFormat="1" ht="25.25" customHeight="1">
      <c r="B43" s="28"/>
      <c r="C43" s="99"/>
      <c r="D43" s="100" t="s">
        <v>40</v>
      </c>
      <c r="E43" s="56"/>
      <c r="F43" s="56"/>
      <c r="G43" s="101" t="s">
        <v>41</v>
      </c>
      <c r="H43" s="102" t="s">
        <v>42</v>
      </c>
      <c r="I43" s="56"/>
      <c r="J43" s="103">
        <f>SUM(J34:J41)</f>
        <v>0</v>
      </c>
      <c r="K43" s="104"/>
      <c r="L43" s="28"/>
    </row>
    <row r="44" spans="2:12" s="1" customFormat="1" ht="14.5" customHeight="1">
      <c r="B44" s="28"/>
      <c r="L44" s="28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ht="16.5" customHeight="1">
      <c r="B87" s="16"/>
      <c r="E87" s="222" t="s">
        <v>135</v>
      </c>
      <c r="F87" s="188"/>
      <c r="G87" s="188"/>
      <c r="H87" s="188"/>
      <c r="L87" s="16"/>
    </row>
    <row r="88" spans="2:12" ht="12" customHeight="1">
      <c r="B88" s="16"/>
      <c r="C88" s="23" t="s">
        <v>136</v>
      </c>
      <c r="L88" s="16"/>
    </row>
    <row r="89" spans="2:12" s="1" customFormat="1" ht="16.5" customHeight="1">
      <c r="B89" s="28"/>
      <c r="E89" s="219" t="s">
        <v>830</v>
      </c>
      <c r="F89" s="221"/>
      <c r="G89" s="221"/>
      <c r="H89" s="221"/>
      <c r="L89" s="28"/>
    </row>
    <row r="90" spans="2:12" s="1" customFormat="1" ht="12" customHeight="1">
      <c r="B90" s="28"/>
      <c r="C90" s="23" t="s">
        <v>831</v>
      </c>
      <c r="L90" s="28"/>
    </row>
    <row r="91" spans="2:12" s="1" customFormat="1" ht="16.5" customHeight="1">
      <c r="B91" s="28"/>
      <c r="E91" s="178" t="str">
        <f>E13</f>
        <v>01 - Stavebná časť</v>
      </c>
      <c r="F91" s="221"/>
      <c r="G91" s="221"/>
      <c r="H91" s="221"/>
      <c r="L91" s="28"/>
    </row>
    <row r="92" spans="2:12" s="1" customFormat="1" ht="7" customHeight="1">
      <c r="B92" s="28"/>
      <c r="L92" s="28"/>
    </row>
    <row r="93" spans="2:12" s="1" customFormat="1" ht="12" customHeight="1">
      <c r="B93" s="28"/>
      <c r="C93" s="23" t="s">
        <v>18</v>
      </c>
      <c r="F93" s="21" t="str">
        <f>F16</f>
        <v>Trnava</v>
      </c>
      <c r="I93" s="23" t="s">
        <v>20</v>
      </c>
      <c r="J93" s="51">
        <f>IF(J16="","",J16)</f>
        <v>46034</v>
      </c>
      <c r="L93" s="28"/>
    </row>
    <row r="94" spans="2:12" s="1" customFormat="1" ht="7" customHeight="1">
      <c r="B94" s="28"/>
      <c r="L94" s="28"/>
    </row>
    <row r="95" spans="2:12" s="1" customFormat="1" ht="15.25" customHeight="1">
      <c r="B95" s="28"/>
      <c r="C95" s="23" t="s">
        <v>21</v>
      </c>
      <c r="F95" s="21" t="str">
        <f>E19</f>
        <v>Strelecké centrum Trnava o.z.</v>
      </c>
      <c r="I95" s="23" t="s">
        <v>26</v>
      </c>
      <c r="J95" s="26" t="str">
        <f>E25</f>
        <v>Ing. Gábor Csiba</v>
      </c>
      <c r="L95" s="28"/>
    </row>
    <row r="96" spans="2:12" s="1" customFormat="1" ht="15.25" customHeight="1">
      <c r="B96" s="28"/>
      <c r="C96" s="23" t="s">
        <v>24</v>
      </c>
      <c r="F96" s="21" t="str">
        <f>IF(E22="","",E22)</f>
        <v>Vyplň údaj</v>
      </c>
      <c r="I96" s="23" t="s">
        <v>28</v>
      </c>
      <c r="J96" s="26" t="str">
        <f>E28</f>
        <v xml:space="preserve"> </v>
      </c>
      <c r="L96" s="28"/>
    </row>
    <row r="97" spans="2:47" s="1" customFormat="1" ht="10.25" customHeight="1">
      <c r="B97" s="28"/>
      <c r="L97" s="28"/>
    </row>
    <row r="98" spans="2:47" s="1" customFormat="1" ht="29.25" customHeight="1">
      <c r="B98" s="28"/>
      <c r="C98" s="107" t="s">
        <v>142</v>
      </c>
      <c r="D98" s="99"/>
      <c r="E98" s="99"/>
      <c r="F98" s="99"/>
      <c r="G98" s="99"/>
      <c r="H98" s="99"/>
      <c r="I98" s="99"/>
      <c r="J98" s="108" t="s">
        <v>143</v>
      </c>
      <c r="K98" s="99"/>
      <c r="L98" s="28"/>
    </row>
    <row r="99" spans="2:47" s="1" customFormat="1" ht="10.25" customHeight="1">
      <c r="B99" s="28"/>
      <c r="L99" s="28"/>
    </row>
    <row r="100" spans="2:47" s="1" customFormat="1" ht="23" customHeight="1">
      <c r="B100" s="28"/>
      <c r="C100" s="109" t="s">
        <v>144</v>
      </c>
      <c r="J100" s="65">
        <f>J142</f>
        <v>0</v>
      </c>
      <c r="L100" s="28"/>
      <c r="AU100" s="13" t="s">
        <v>145</v>
      </c>
    </row>
    <row r="101" spans="2:47" s="8" customFormat="1" ht="25" customHeight="1">
      <c r="B101" s="110"/>
      <c r="D101" s="111" t="s">
        <v>146</v>
      </c>
      <c r="E101" s="112"/>
      <c r="F101" s="112"/>
      <c r="G101" s="112"/>
      <c r="H101" s="112"/>
      <c r="I101" s="112"/>
      <c r="J101" s="113">
        <f>J143</f>
        <v>0</v>
      </c>
      <c r="L101" s="110"/>
    </row>
    <row r="102" spans="2:47" s="9" customFormat="1" ht="20" customHeight="1">
      <c r="B102" s="114"/>
      <c r="D102" s="115" t="s">
        <v>147</v>
      </c>
      <c r="E102" s="116"/>
      <c r="F102" s="116"/>
      <c r="G102" s="116"/>
      <c r="H102" s="116"/>
      <c r="I102" s="116"/>
      <c r="J102" s="117">
        <f>J144</f>
        <v>0</v>
      </c>
      <c r="L102" s="114"/>
    </row>
    <row r="103" spans="2:47" s="9" customFormat="1" ht="20" customHeight="1">
      <c r="B103" s="114"/>
      <c r="D103" s="115" t="s">
        <v>148</v>
      </c>
      <c r="E103" s="116"/>
      <c r="F103" s="116"/>
      <c r="G103" s="116"/>
      <c r="H103" s="116"/>
      <c r="I103" s="116"/>
      <c r="J103" s="117">
        <f>J158</f>
        <v>0</v>
      </c>
      <c r="L103" s="114"/>
    </row>
    <row r="104" spans="2:47" s="9" customFormat="1" ht="20" customHeight="1">
      <c r="B104" s="114"/>
      <c r="D104" s="115" t="s">
        <v>149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20" customHeight="1">
      <c r="B105" s="114"/>
      <c r="D105" s="115" t="s">
        <v>151</v>
      </c>
      <c r="E105" s="116"/>
      <c r="F105" s="116"/>
      <c r="G105" s="116"/>
      <c r="H105" s="116"/>
      <c r="I105" s="116"/>
      <c r="J105" s="117">
        <f>J168</f>
        <v>0</v>
      </c>
      <c r="L105" s="114"/>
    </row>
    <row r="106" spans="2:47" s="9" customFormat="1" ht="20" customHeight="1">
      <c r="B106" s="114"/>
      <c r="D106" s="115" t="s">
        <v>152</v>
      </c>
      <c r="E106" s="116"/>
      <c r="F106" s="116"/>
      <c r="G106" s="116"/>
      <c r="H106" s="116"/>
      <c r="I106" s="116"/>
      <c r="J106" s="117">
        <f>J181</f>
        <v>0</v>
      </c>
      <c r="L106" s="114"/>
    </row>
    <row r="107" spans="2:47" s="9" customFormat="1" ht="20" customHeight="1">
      <c r="B107" s="114"/>
      <c r="D107" s="115" t="s">
        <v>153</v>
      </c>
      <c r="E107" s="116"/>
      <c r="F107" s="116"/>
      <c r="G107" s="116"/>
      <c r="H107" s="116"/>
      <c r="I107" s="116"/>
      <c r="J107" s="117">
        <f>J187</f>
        <v>0</v>
      </c>
      <c r="L107" s="114"/>
    </row>
    <row r="108" spans="2:47" s="8" customFormat="1" ht="25" customHeight="1">
      <c r="B108" s="110"/>
      <c r="D108" s="111" t="s">
        <v>154</v>
      </c>
      <c r="E108" s="112"/>
      <c r="F108" s="112"/>
      <c r="G108" s="112"/>
      <c r="H108" s="112"/>
      <c r="I108" s="112"/>
      <c r="J108" s="113">
        <f>J189</f>
        <v>0</v>
      </c>
      <c r="L108" s="110"/>
    </row>
    <row r="109" spans="2:47" s="9" customFormat="1" ht="20" customHeight="1">
      <c r="B109" s="114"/>
      <c r="D109" s="115" t="s">
        <v>833</v>
      </c>
      <c r="E109" s="116"/>
      <c r="F109" s="116"/>
      <c r="G109" s="116"/>
      <c r="H109" s="116"/>
      <c r="I109" s="116"/>
      <c r="J109" s="117">
        <f>J190</f>
        <v>0</v>
      </c>
      <c r="L109" s="114"/>
    </row>
    <row r="110" spans="2:47" s="9" customFormat="1" ht="20" customHeight="1">
      <c r="B110" s="114"/>
      <c r="D110" s="115" t="s">
        <v>834</v>
      </c>
      <c r="E110" s="116"/>
      <c r="F110" s="116"/>
      <c r="G110" s="116"/>
      <c r="H110" s="116"/>
      <c r="I110" s="116"/>
      <c r="J110" s="117">
        <f>J193</f>
        <v>0</v>
      </c>
      <c r="L110" s="114"/>
    </row>
    <row r="111" spans="2:47" s="9" customFormat="1" ht="20" customHeight="1">
      <c r="B111" s="114"/>
      <c r="D111" s="115" t="s">
        <v>160</v>
      </c>
      <c r="E111" s="116"/>
      <c r="F111" s="116"/>
      <c r="G111" s="116"/>
      <c r="H111" s="116"/>
      <c r="I111" s="116"/>
      <c r="J111" s="117">
        <f>J199</f>
        <v>0</v>
      </c>
      <c r="L111" s="114"/>
    </row>
    <row r="112" spans="2:47" s="9" customFormat="1" ht="20" customHeight="1">
      <c r="B112" s="114"/>
      <c r="D112" s="115" t="s">
        <v>161</v>
      </c>
      <c r="E112" s="116"/>
      <c r="F112" s="116"/>
      <c r="G112" s="116"/>
      <c r="H112" s="116"/>
      <c r="I112" s="116"/>
      <c r="J112" s="117">
        <f>J205</f>
        <v>0</v>
      </c>
      <c r="L112" s="114"/>
    </row>
    <row r="113" spans="2:12" s="9" customFormat="1" ht="20" customHeight="1">
      <c r="B113" s="114"/>
      <c r="D113" s="115" t="s">
        <v>162</v>
      </c>
      <c r="E113" s="116"/>
      <c r="F113" s="116"/>
      <c r="G113" s="116"/>
      <c r="H113" s="116"/>
      <c r="I113" s="116"/>
      <c r="J113" s="117">
        <f>J214</f>
        <v>0</v>
      </c>
      <c r="L113" s="114"/>
    </row>
    <row r="114" spans="2:12" s="9" customFormat="1" ht="20" customHeight="1">
      <c r="B114" s="114"/>
      <c r="D114" s="115" t="s">
        <v>163</v>
      </c>
      <c r="E114" s="116"/>
      <c r="F114" s="116"/>
      <c r="G114" s="116"/>
      <c r="H114" s="116"/>
      <c r="I114" s="116"/>
      <c r="J114" s="117">
        <f>J218</f>
        <v>0</v>
      </c>
      <c r="L114" s="114"/>
    </row>
    <row r="115" spans="2:12" s="9" customFormat="1" ht="20" customHeight="1">
      <c r="B115" s="114"/>
      <c r="D115" s="115" t="s">
        <v>835</v>
      </c>
      <c r="E115" s="116"/>
      <c r="F115" s="116"/>
      <c r="G115" s="116"/>
      <c r="H115" s="116"/>
      <c r="I115" s="116"/>
      <c r="J115" s="117">
        <f>J223</f>
        <v>0</v>
      </c>
      <c r="L115" s="114"/>
    </row>
    <row r="116" spans="2:12" s="8" customFormat="1" ht="25" customHeight="1">
      <c r="B116" s="110"/>
      <c r="D116" s="111" t="s">
        <v>168</v>
      </c>
      <c r="E116" s="112"/>
      <c r="F116" s="112"/>
      <c r="G116" s="112"/>
      <c r="H116" s="112"/>
      <c r="I116" s="112"/>
      <c r="J116" s="113">
        <f>J225</f>
        <v>0</v>
      </c>
      <c r="L116" s="110"/>
    </row>
    <row r="117" spans="2:12" s="9" customFormat="1" ht="20" customHeight="1">
      <c r="B117" s="114"/>
      <c r="D117" s="115" t="s">
        <v>836</v>
      </c>
      <c r="E117" s="116"/>
      <c r="F117" s="116"/>
      <c r="G117" s="116"/>
      <c r="H117" s="116"/>
      <c r="I117" s="116"/>
      <c r="J117" s="117">
        <f>J226</f>
        <v>0</v>
      </c>
      <c r="L117" s="114"/>
    </row>
    <row r="118" spans="2:12" s="8" customFormat="1" ht="25" customHeight="1">
      <c r="B118" s="110"/>
      <c r="D118" s="111" t="s">
        <v>170</v>
      </c>
      <c r="E118" s="112"/>
      <c r="F118" s="112"/>
      <c r="G118" s="112"/>
      <c r="H118" s="112"/>
      <c r="I118" s="112"/>
      <c r="J118" s="113">
        <f>J229</f>
        <v>0</v>
      </c>
      <c r="L118" s="110"/>
    </row>
    <row r="119" spans="2:12" s="1" customFormat="1" ht="21.75" customHeight="1">
      <c r="B119" s="28"/>
      <c r="L119" s="28"/>
    </row>
    <row r="120" spans="2:12" s="1" customFormat="1" ht="7" customHeight="1">
      <c r="B120" s="43"/>
      <c r="C120" s="44"/>
      <c r="D120" s="44"/>
      <c r="E120" s="44"/>
      <c r="F120" s="44"/>
      <c r="G120" s="44"/>
      <c r="H120" s="44"/>
      <c r="I120" s="44"/>
      <c r="J120" s="44"/>
      <c r="K120" s="44"/>
      <c r="L120" s="28"/>
    </row>
    <row r="124" spans="2:12" s="1" customFormat="1" ht="7" customHeight="1">
      <c r="B124" s="45"/>
      <c r="C124" s="46"/>
      <c r="D124" s="46"/>
      <c r="E124" s="46"/>
      <c r="F124" s="46"/>
      <c r="G124" s="46"/>
      <c r="H124" s="46"/>
      <c r="I124" s="46"/>
      <c r="J124" s="46"/>
      <c r="K124" s="46"/>
      <c r="L124" s="28"/>
    </row>
    <row r="125" spans="2:12" s="1" customFormat="1" ht="25" customHeight="1">
      <c r="B125" s="28"/>
      <c r="C125" s="17" t="s">
        <v>171</v>
      </c>
      <c r="L125" s="28"/>
    </row>
    <row r="126" spans="2:12" s="1" customFormat="1" ht="7" customHeight="1">
      <c r="B126" s="28"/>
      <c r="L126" s="28"/>
    </row>
    <row r="127" spans="2:12" s="1" customFormat="1" ht="12" customHeight="1">
      <c r="B127" s="28"/>
      <c r="C127" s="23" t="s">
        <v>14</v>
      </c>
      <c r="L127" s="28"/>
    </row>
    <row r="128" spans="2:12" s="1" customFormat="1" ht="16.5" customHeight="1">
      <c r="B128" s="28"/>
      <c r="E128" s="222" t="str">
        <f>E7</f>
        <v>Strelnica Štrky</v>
      </c>
      <c r="F128" s="223"/>
      <c r="G128" s="223"/>
      <c r="H128" s="223"/>
      <c r="L128" s="28"/>
    </row>
    <row r="129" spans="2:63" ht="12" customHeight="1">
      <c r="B129" s="16"/>
      <c r="C129" s="23" t="s">
        <v>134</v>
      </c>
      <c r="L129" s="16"/>
    </row>
    <row r="130" spans="2:63" ht="16.5" customHeight="1">
      <c r="B130" s="16"/>
      <c r="E130" s="222" t="s">
        <v>135</v>
      </c>
      <c r="F130" s="188"/>
      <c r="G130" s="188"/>
      <c r="H130" s="188"/>
      <c r="L130" s="16"/>
    </row>
    <row r="131" spans="2:63" ht="12" customHeight="1">
      <c r="B131" s="16"/>
      <c r="C131" s="23" t="s">
        <v>136</v>
      </c>
      <c r="L131" s="16"/>
    </row>
    <row r="132" spans="2:63" s="1" customFormat="1" ht="16.5" customHeight="1">
      <c r="B132" s="28"/>
      <c r="E132" s="219" t="s">
        <v>830</v>
      </c>
      <c r="F132" s="221"/>
      <c r="G132" s="221"/>
      <c r="H132" s="221"/>
      <c r="L132" s="28"/>
    </row>
    <row r="133" spans="2:63" s="1" customFormat="1" ht="12" customHeight="1">
      <c r="B133" s="28"/>
      <c r="C133" s="23" t="s">
        <v>831</v>
      </c>
      <c r="L133" s="28"/>
    </row>
    <row r="134" spans="2:63" s="1" customFormat="1" ht="16.5" customHeight="1">
      <c r="B134" s="28"/>
      <c r="E134" s="178" t="str">
        <f>E13</f>
        <v>01 - Stavebná časť</v>
      </c>
      <c r="F134" s="221"/>
      <c r="G134" s="221"/>
      <c r="H134" s="221"/>
      <c r="L134" s="28"/>
    </row>
    <row r="135" spans="2:63" s="1" customFormat="1" ht="7" customHeight="1">
      <c r="B135" s="28"/>
      <c r="L135" s="28"/>
    </row>
    <row r="136" spans="2:63" s="1" customFormat="1" ht="12" customHeight="1">
      <c r="B136" s="28"/>
      <c r="C136" s="23" t="s">
        <v>18</v>
      </c>
      <c r="F136" s="21" t="str">
        <f>F16</f>
        <v>Trnava</v>
      </c>
      <c r="I136" s="23" t="s">
        <v>20</v>
      </c>
      <c r="J136" s="51">
        <f>IF(J16="","",J16)</f>
        <v>46034</v>
      </c>
      <c r="L136" s="28"/>
    </row>
    <row r="137" spans="2:63" s="1" customFormat="1" ht="7" customHeight="1">
      <c r="B137" s="28"/>
      <c r="L137" s="28"/>
    </row>
    <row r="138" spans="2:63" s="1" customFormat="1" ht="15.25" customHeight="1">
      <c r="B138" s="28"/>
      <c r="C138" s="23" t="s">
        <v>21</v>
      </c>
      <c r="F138" s="21" t="str">
        <f>E19</f>
        <v>Strelecké centrum Trnava o.z.</v>
      </c>
      <c r="I138" s="23" t="s">
        <v>26</v>
      </c>
      <c r="J138" s="26" t="str">
        <f>E25</f>
        <v>Ing. Gábor Csiba</v>
      </c>
      <c r="L138" s="28"/>
    </row>
    <row r="139" spans="2:63" s="1" customFormat="1" ht="15.25" customHeight="1">
      <c r="B139" s="28"/>
      <c r="C139" s="23" t="s">
        <v>24</v>
      </c>
      <c r="F139" s="21" t="str">
        <f>IF(E22="","",E22)</f>
        <v>Vyplň údaj</v>
      </c>
      <c r="I139" s="23" t="s">
        <v>28</v>
      </c>
      <c r="J139" s="26" t="str">
        <f>E28</f>
        <v xml:space="preserve"> </v>
      </c>
      <c r="L139" s="28"/>
    </row>
    <row r="140" spans="2:63" s="1" customFormat="1" ht="10.25" customHeight="1">
      <c r="B140" s="28"/>
      <c r="L140" s="28"/>
    </row>
    <row r="141" spans="2:63" s="10" customFormat="1" ht="29.25" customHeight="1">
      <c r="B141" s="118"/>
      <c r="C141" s="119" t="s">
        <v>172</v>
      </c>
      <c r="D141" s="120" t="s">
        <v>55</v>
      </c>
      <c r="E141" s="120" t="s">
        <v>51</v>
      </c>
      <c r="F141" s="120" t="s">
        <v>52</v>
      </c>
      <c r="G141" s="120" t="s">
        <v>173</v>
      </c>
      <c r="H141" s="120" t="s">
        <v>174</v>
      </c>
      <c r="I141" s="120" t="s">
        <v>175</v>
      </c>
      <c r="J141" s="121" t="s">
        <v>143</v>
      </c>
      <c r="K141" s="122" t="s">
        <v>176</v>
      </c>
      <c r="L141" s="118"/>
      <c r="M141" s="58" t="s">
        <v>1</v>
      </c>
      <c r="N141" s="59" t="s">
        <v>34</v>
      </c>
      <c r="O141" s="59" t="s">
        <v>177</v>
      </c>
      <c r="P141" s="59" t="s">
        <v>178</v>
      </c>
      <c r="Q141" s="59" t="s">
        <v>179</v>
      </c>
      <c r="R141" s="59" t="s">
        <v>180</v>
      </c>
      <c r="S141" s="59" t="s">
        <v>181</v>
      </c>
      <c r="T141" s="60" t="s">
        <v>182</v>
      </c>
    </row>
    <row r="142" spans="2:63" s="1" customFormat="1" ht="23" customHeight="1">
      <c r="B142" s="28"/>
      <c r="C142" s="63" t="s">
        <v>144</v>
      </c>
      <c r="J142" s="123">
        <f>BK142</f>
        <v>0</v>
      </c>
      <c r="L142" s="28"/>
      <c r="M142" s="61"/>
      <c r="N142" s="52"/>
      <c r="O142" s="52"/>
      <c r="P142" s="124">
        <f>P143+P189+P225+P229</f>
        <v>0</v>
      </c>
      <c r="Q142" s="52"/>
      <c r="R142" s="124">
        <f>R143+R189+R225+R229</f>
        <v>1619.8677167192502</v>
      </c>
      <c r="S142" s="52"/>
      <c r="T142" s="125">
        <f>T143+T189+T225+T229</f>
        <v>0</v>
      </c>
      <c r="AT142" s="13" t="s">
        <v>69</v>
      </c>
      <c r="AU142" s="13" t="s">
        <v>145</v>
      </c>
      <c r="BK142" s="126">
        <f>BK143+BK189+BK225+BK229</f>
        <v>0</v>
      </c>
    </row>
    <row r="143" spans="2:63" s="11" customFormat="1" ht="26" customHeight="1">
      <c r="B143" s="127"/>
      <c r="D143" s="128" t="s">
        <v>69</v>
      </c>
      <c r="E143" s="129" t="s">
        <v>183</v>
      </c>
      <c r="F143" s="129" t="s">
        <v>184</v>
      </c>
      <c r="I143" s="130"/>
      <c r="J143" s="131">
        <f>BK143</f>
        <v>0</v>
      </c>
      <c r="L143" s="127"/>
      <c r="M143" s="132"/>
      <c r="P143" s="133">
        <f>P144+P158+P166+P168+P181+P187</f>
        <v>0</v>
      </c>
      <c r="R143" s="133">
        <f>R144+R158+R166+R168+R181+R187</f>
        <v>1561.16283163925</v>
      </c>
      <c r="T143" s="134">
        <f>T144+T158+T166+T168+T181+T187</f>
        <v>0</v>
      </c>
      <c r="AR143" s="128" t="s">
        <v>77</v>
      </c>
      <c r="AT143" s="135" t="s">
        <v>69</v>
      </c>
      <c r="AU143" s="135" t="s">
        <v>70</v>
      </c>
      <c r="AY143" s="128" t="s">
        <v>185</v>
      </c>
      <c r="BK143" s="136">
        <f>BK144+BK158+BK166+BK168+BK181+BK187</f>
        <v>0</v>
      </c>
    </row>
    <row r="144" spans="2:63" s="11" customFormat="1" ht="23" customHeight="1">
      <c r="B144" s="127"/>
      <c r="D144" s="128" t="s">
        <v>69</v>
      </c>
      <c r="E144" s="137" t="s">
        <v>77</v>
      </c>
      <c r="F144" s="137" t="s">
        <v>186</v>
      </c>
      <c r="I144" s="130"/>
      <c r="J144" s="138">
        <f>BK144</f>
        <v>0</v>
      </c>
      <c r="L144" s="127"/>
      <c r="M144" s="132"/>
      <c r="P144" s="133">
        <f>SUM(P145:P157)</f>
        <v>0</v>
      </c>
      <c r="R144" s="133">
        <f>SUM(R145:R157)</f>
        <v>96.52</v>
      </c>
      <c r="T144" s="134">
        <f>SUM(T145:T157)</f>
        <v>0</v>
      </c>
      <c r="AR144" s="128" t="s">
        <v>77</v>
      </c>
      <c r="AT144" s="135" t="s">
        <v>69</v>
      </c>
      <c r="AU144" s="135" t="s">
        <v>77</v>
      </c>
      <c r="AY144" s="128" t="s">
        <v>185</v>
      </c>
      <c r="BK144" s="136">
        <f>SUM(BK145:BK157)</f>
        <v>0</v>
      </c>
    </row>
    <row r="145" spans="2:65" s="1" customFormat="1" ht="16.5" customHeight="1">
      <c r="B145" s="139"/>
      <c r="C145" s="140" t="s">
        <v>77</v>
      </c>
      <c r="D145" s="140" t="s">
        <v>187</v>
      </c>
      <c r="E145" s="141" t="s">
        <v>837</v>
      </c>
      <c r="F145" s="142" t="s">
        <v>838</v>
      </c>
      <c r="G145" s="143" t="s">
        <v>198</v>
      </c>
      <c r="H145" s="144">
        <v>26.212</v>
      </c>
      <c r="I145" s="145"/>
      <c r="J145" s="146">
        <f t="shared" ref="J145:J157" si="0">ROUND(I145*H145,2)</f>
        <v>0</v>
      </c>
      <c r="K145" s="147"/>
      <c r="L145" s="28"/>
      <c r="M145" s="148" t="s">
        <v>1</v>
      </c>
      <c r="N145" s="149" t="s">
        <v>36</v>
      </c>
      <c r="P145" s="150">
        <f t="shared" ref="P145:P157" si="1">O145*H145</f>
        <v>0</v>
      </c>
      <c r="Q145" s="150">
        <v>0</v>
      </c>
      <c r="R145" s="150">
        <f t="shared" ref="R145:R157" si="2">Q145*H145</f>
        <v>0</v>
      </c>
      <c r="S145" s="150">
        <v>0</v>
      </c>
      <c r="T145" s="151">
        <f t="shared" ref="T145:T157" si="3">S145*H145</f>
        <v>0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 t="shared" ref="BE145:BE157" si="4">IF(N145="základná",J145,0)</f>
        <v>0</v>
      </c>
      <c r="BF145" s="153">
        <f t="shared" ref="BF145:BF157" si="5">IF(N145="znížená",J145,0)</f>
        <v>0</v>
      </c>
      <c r="BG145" s="153">
        <f t="shared" ref="BG145:BG157" si="6">IF(N145="zákl. prenesená",J145,0)</f>
        <v>0</v>
      </c>
      <c r="BH145" s="153">
        <f t="shared" ref="BH145:BH157" si="7">IF(N145="zníž. prenesená",J145,0)</f>
        <v>0</v>
      </c>
      <c r="BI145" s="153">
        <f t="shared" ref="BI145:BI157" si="8">IF(N145="nulová",J145,0)</f>
        <v>0</v>
      </c>
      <c r="BJ145" s="13" t="s">
        <v>83</v>
      </c>
      <c r="BK145" s="153">
        <f t="shared" ref="BK145:BK157" si="9">ROUND(I145*H145,2)</f>
        <v>0</v>
      </c>
      <c r="BL145" s="13" t="s">
        <v>191</v>
      </c>
      <c r="BM145" s="152" t="s">
        <v>839</v>
      </c>
    </row>
    <row r="146" spans="2:65" s="1" customFormat="1" ht="24.25" customHeight="1">
      <c r="B146" s="139"/>
      <c r="C146" s="140" t="s">
        <v>83</v>
      </c>
      <c r="D146" s="140" t="s">
        <v>187</v>
      </c>
      <c r="E146" s="141" t="s">
        <v>840</v>
      </c>
      <c r="F146" s="142" t="s">
        <v>841</v>
      </c>
      <c r="G146" s="143" t="s">
        <v>198</v>
      </c>
      <c r="H146" s="144">
        <v>120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191</v>
      </c>
      <c r="BM146" s="152" t="s">
        <v>842</v>
      </c>
    </row>
    <row r="147" spans="2:65" s="1" customFormat="1" ht="24.25" customHeight="1">
      <c r="B147" s="139"/>
      <c r="C147" s="140" t="s">
        <v>90</v>
      </c>
      <c r="D147" s="140" t="s">
        <v>187</v>
      </c>
      <c r="E147" s="141" t="s">
        <v>843</v>
      </c>
      <c r="F147" s="142" t="s">
        <v>844</v>
      </c>
      <c r="G147" s="143" t="s">
        <v>198</v>
      </c>
      <c r="H147" s="144">
        <v>36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191</v>
      </c>
      <c r="BM147" s="152" t="s">
        <v>845</v>
      </c>
    </row>
    <row r="148" spans="2:65" s="1" customFormat="1" ht="21.75" customHeight="1">
      <c r="B148" s="139"/>
      <c r="C148" s="140" t="s">
        <v>191</v>
      </c>
      <c r="D148" s="140" t="s">
        <v>187</v>
      </c>
      <c r="E148" s="141" t="s">
        <v>846</v>
      </c>
      <c r="F148" s="142" t="s">
        <v>847</v>
      </c>
      <c r="G148" s="143" t="s">
        <v>198</v>
      </c>
      <c r="H148" s="144">
        <v>93.965999999999994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191</v>
      </c>
      <c r="BM148" s="152" t="s">
        <v>848</v>
      </c>
    </row>
    <row r="149" spans="2:65" s="1" customFormat="1" ht="38" customHeight="1">
      <c r="B149" s="139"/>
      <c r="C149" s="140" t="s">
        <v>203</v>
      </c>
      <c r="D149" s="140" t="s">
        <v>187</v>
      </c>
      <c r="E149" s="141" t="s">
        <v>849</v>
      </c>
      <c r="F149" s="142" t="s">
        <v>850</v>
      </c>
      <c r="G149" s="143" t="s">
        <v>198</v>
      </c>
      <c r="H149" s="144">
        <v>28.19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191</v>
      </c>
      <c r="BM149" s="152" t="s">
        <v>851</v>
      </c>
    </row>
    <row r="150" spans="2:65" s="1" customFormat="1" ht="24.25" customHeight="1">
      <c r="B150" s="139"/>
      <c r="C150" s="140" t="s">
        <v>207</v>
      </c>
      <c r="D150" s="140" t="s">
        <v>187</v>
      </c>
      <c r="E150" s="141" t="s">
        <v>852</v>
      </c>
      <c r="F150" s="142" t="s">
        <v>853</v>
      </c>
      <c r="G150" s="143" t="s">
        <v>198</v>
      </c>
      <c r="H150" s="144">
        <v>119.405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191</v>
      </c>
      <c r="BM150" s="152" t="s">
        <v>854</v>
      </c>
    </row>
    <row r="151" spans="2:65" s="1" customFormat="1" ht="38" customHeight="1">
      <c r="B151" s="139"/>
      <c r="C151" s="140" t="s">
        <v>211</v>
      </c>
      <c r="D151" s="140" t="s">
        <v>187</v>
      </c>
      <c r="E151" s="141" t="s">
        <v>855</v>
      </c>
      <c r="F151" s="142" t="s">
        <v>856</v>
      </c>
      <c r="G151" s="143" t="s">
        <v>198</v>
      </c>
      <c r="H151" s="144">
        <v>35.822000000000003</v>
      </c>
      <c r="I151" s="145"/>
      <c r="J151" s="146">
        <f t="shared" si="0"/>
        <v>0</v>
      </c>
      <c r="K151" s="147"/>
      <c r="L151" s="28"/>
      <c r="M151" s="148" t="s">
        <v>1</v>
      </c>
      <c r="N151" s="149" t="s">
        <v>36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3" t="s">
        <v>83</v>
      </c>
      <c r="BK151" s="153">
        <f t="shared" si="9"/>
        <v>0</v>
      </c>
      <c r="BL151" s="13" t="s">
        <v>191</v>
      </c>
      <c r="BM151" s="152" t="s">
        <v>857</v>
      </c>
    </row>
    <row r="152" spans="2:65" s="1" customFormat="1" ht="38" customHeight="1">
      <c r="B152" s="139"/>
      <c r="C152" s="140" t="s">
        <v>215</v>
      </c>
      <c r="D152" s="140" t="s">
        <v>187</v>
      </c>
      <c r="E152" s="141" t="s">
        <v>858</v>
      </c>
      <c r="F152" s="142" t="s">
        <v>859</v>
      </c>
      <c r="G152" s="143" t="s">
        <v>198</v>
      </c>
      <c r="H152" s="144">
        <v>359.58300000000003</v>
      </c>
      <c r="I152" s="145"/>
      <c r="J152" s="146">
        <f t="shared" si="0"/>
        <v>0</v>
      </c>
      <c r="K152" s="147"/>
      <c r="L152" s="28"/>
      <c r="M152" s="148" t="s">
        <v>1</v>
      </c>
      <c r="N152" s="149" t="s">
        <v>36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3" t="s">
        <v>83</v>
      </c>
      <c r="BK152" s="153">
        <f t="shared" si="9"/>
        <v>0</v>
      </c>
      <c r="BL152" s="13" t="s">
        <v>191</v>
      </c>
      <c r="BM152" s="152" t="s">
        <v>860</v>
      </c>
    </row>
    <row r="153" spans="2:65" s="1" customFormat="1" ht="24.25" customHeight="1">
      <c r="B153" s="139"/>
      <c r="C153" s="140" t="s">
        <v>219</v>
      </c>
      <c r="D153" s="140" t="s">
        <v>187</v>
      </c>
      <c r="E153" s="141" t="s">
        <v>861</v>
      </c>
      <c r="F153" s="142" t="s">
        <v>862</v>
      </c>
      <c r="G153" s="143" t="s">
        <v>198</v>
      </c>
      <c r="H153" s="144">
        <v>359.58300000000003</v>
      </c>
      <c r="I153" s="145"/>
      <c r="J153" s="146">
        <f t="shared" si="0"/>
        <v>0</v>
      </c>
      <c r="K153" s="147"/>
      <c r="L153" s="28"/>
      <c r="M153" s="148" t="s">
        <v>1</v>
      </c>
      <c r="N153" s="149" t="s">
        <v>36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3" t="s">
        <v>83</v>
      </c>
      <c r="BK153" s="153">
        <f t="shared" si="9"/>
        <v>0</v>
      </c>
      <c r="BL153" s="13" t="s">
        <v>191</v>
      </c>
      <c r="BM153" s="152" t="s">
        <v>863</v>
      </c>
    </row>
    <row r="154" spans="2:65" s="1" customFormat="1" ht="24.25" customHeight="1">
      <c r="B154" s="139"/>
      <c r="C154" s="140" t="s">
        <v>225</v>
      </c>
      <c r="D154" s="140" t="s">
        <v>187</v>
      </c>
      <c r="E154" s="141" t="s">
        <v>864</v>
      </c>
      <c r="F154" s="142" t="s">
        <v>865</v>
      </c>
      <c r="G154" s="143" t="s">
        <v>198</v>
      </c>
      <c r="H154" s="144">
        <v>359.58300000000003</v>
      </c>
      <c r="I154" s="145"/>
      <c r="J154" s="146">
        <f t="shared" si="0"/>
        <v>0</v>
      </c>
      <c r="K154" s="147"/>
      <c r="L154" s="28"/>
      <c r="M154" s="148" t="s">
        <v>1</v>
      </c>
      <c r="N154" s="149" t="s">
        <v>36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3" t="s">
        <v>83</v>
      </c>
      <c r="BK154" s="153">
        <f t="shared" si="9"/>
        <v>0</v>
      </c>
      <c r="BL154" s="13" t="s">
        <v>191</v>
      </c>
      <c r="BM154" s="152" t="s">
        <v>866</v>
      </c>
    </row>
    <row r="155" spans="2:65" s="1" customFormat="1" ht="24.25" customHeight="1">
      <c r="B155" s="139"/>
      <c r="C155" s="140" t="s">
        <v>230</v>
      </c>
      <c r="D155" s="140" t="s">
        <v>187</v>
      </c>
      <c r="E155" s="141" t="s">
        <v>216</v>
      </c>
      <c r="F155" s="142" t="s">
        <v>867</v>
      </c>
      <c r="G155" s="143" t="s">
        <v>198</v>
      </c>
      <c r="H155" s="144">
        <v>52.542000000000002</v>
      </c>
      <c r="I155" s="145"/>
      <c r="J155" s="146">
        <f t="shared" si="0"/>
        <v>0</v>
      </c>
      <c r="K155" s="147"/>
      <c r="L155" s="28"/>
      <c r="M155" s="148" t="s">
        <v>1</v>
      </c>
      <c r="N155" s="149" t="s">
        <v>36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191</v>
      </c>
      <c r="AT155" s="152" t="s">
        <v>187</v>
      </c>
      <c r="AU155" s="152" t="s">
        <v>83</v>
      </c>
      <c r="AY155" s="13" t="s">
        <v>185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3" t="s">
        <v>83</v>
      </c>
      <c r="BK155" s="153">
        <f t="shared" si="9"/>
        <v>0</v>
      </c>
      <c r="BL155" s="13" t="s">
        <v>191</v>
      </c>
      <c r="BM155" s="152" t="s">
        <v>868</v>
      </c>
    </row>
    <row r="156" spans="2:65" s="1" customFormat="1" ht="16.5" customHeight="1">
      <c r="B156" s="139"/>
      <c r="C156" s="154" t="s">
        <v>234</v>
      </c>
      <c r="D156" s="154" t="s">
        <v>220</v>
      </c>
      <c r="E156" s="155" t="s">
        <v>221</v>
      </c>
      <c r="F156" s="156" t="s">
        <v>222</v>
      </c>
      <c r="G156" s="157" t="s">
        <v>223</v>
      </c>
      <c r="H156" s="158">
        <v>96.52</v>
      </c>
      <c r="I156" s="159"/>
      <c r="J156" s="160">
        <f t="shared" si="0"/>
        <v>0</v>
      </c>
      <c r="K156" s="161"/>
      <c r="L156" s="162"/>
      <c r="M156" s="163" t="s">
        <v>1</v>
      </c>
      <c r="N156" s="164" t="s">
        <v>36</v>
      </c>
      <c r="P156" s="150">
        <f t="shared" si="1"/>
        <v>0</v>
      </c>
      <c r="Q156" s="150">
        <v>1</v>
      </c>
      <c r="R156" s="150">
        <f t="shared" si="2"/>
        <v>96.52</v>
      </c>
      <c r="S156" s="150">
        <v>0</v>
      </c>
      <c r="T156" s="151">
        <f t="shared" si="3"/>
        <v>0</v>
      </c>
      <c r="AR156" s="152" t="s">
        <v>215</v>
      </c>
      <c r="AT156" s="152" t="s">
        <v>220</v>
      </c>
      <c r="AU156" s="152" t="s">
        <v>83</v>
      </c>
      <c r="AY156" s="13" t="s">
        <v>185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3" t="s">
        <v>83</v>
      </c>
      <c r="BK156" s="153">
        <f t="shared" si="9"/>
        <v>0</v>
      </c>
      <c r="BL156" s="13" t="s">
        <v>191</v>
      </c>
      <c r="BM156" s="152" t="s">
        <v>869</v>
      </c>
    </row>
    <row r="157" spans="2:65" s="1" customFormat="1" ht="21.75" customHeight="1">
      <c r="B157" s="139"/>
      <c r="C157" s="140" t="s">
        <v>238</v>
      </c>
      <c r="D157" s="140" t="s">
        <v>187</v>
      </c>
      <c r="E157" s="141" t="s">
        <v>226</v>
      </c>
      <c r="F157" s="142" t="s">
        <v>227</v>
      </c>
      <c r="G157" s="143" t="s">
        <v>190</v>
      </c>
      <c r="H157" s="144">
        <v>1265</v>
      </c>
      <c r="I157" s="145"/>
      <c r="J157" s="146">
        <f t="shared" si="0"/>
        <v>0</v>
      </c>
      <c r="K157" s="147"/>
      <c r="L157" s="28"/>
      <c r="M157" s="148" t="s">
        <v>1</v>
      </c>
      <c r="N157" s="149" t="s">
        <v>36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191</v>
      </c>
      <c r="AT157" s="152" t="s">
        <v>187</v>
      </c>
      <c r="AU157" s="152" t="s">
        <v>83</v>
      </c>
      <c r="AY157" s="13" t="s">
        <v>185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3" t="s">
        <v>83</v>
      </c>
      <c r="BK157" s="153">
        <f t="shared" si="9"/>
        <v>0</v>
      </c>
      <c r="BL157" s="13" t="s">
        <v>191</v>
      </c>
      <c r="BM157" s="152" t="s">
        <v>870</v>
      </c>
    </row>
    <row r="158" spans="2:65" s="11" customFormat="1" ht="23" customHeight="1">
      <c r="B158" s="127"/>
      <c r="D158" s="128" t="s">
        <v>69</v>
      </c>
      <c r="E158" s="137" t="s">
        <v>83</v>
      </c>
      <c r="F158" s="137" t="s">
        <v>229</v>
      </c>
      <c r="I158" s="130"/>
      <c r="J158" s="138">
        <f>BK158</f>
        <v>0</v>
      </c>
      <c r="L158" s="127"/>
      <c r="M158" s="132"/>
      <c r="P158" s="133">
        <f>SUM(P159:P165)</f>
        <v>0</v>
      </c>
      <c r="R158" s="133">
        <f>SUM(R159:R165)</f>
        <v>443.11168129000004</v>
      </c>
      <c r="T158" s="134">
        <f>SUM(T159:T165)</f>
        <v>0</v>
      </c>
      <c r="AR158" s="128" t="s">
        <v>77</v>
      </c>
      <c r="AT158" s="135" t="s">
        <v>69</v>
      </c>
      <c r="AU158" s="135" t="s">
        <v>77</v>
      </c>
      <c r="AY158" s="128" t="s">
        <v>185</v>
      </c>
      <c r="BK158" s="136">
        <f>SUM(BK159:BK165)</f>
        <v>0</v>
      </c>
    </row>
    <row r="159" spans="2:65" s="1" customFormat="1" ht="16.5" customHeight="1">
      <c r="B159" s="139"/>
      <c r="C159" s="140" t="s">
        <v>244</v>
      </c>
      <c r="D159" s="140" t="s">
        <v>187</v>
      </c>
      <c r="E159" s="141" t="s">
        <v>871</v>
      </c>
      <c r="F159" s="142" t="s">
        <v>872</v>
      </c>
      <c r="G159" s="143" t="s">
        <v>198</v>
      </c>
      <c r="H159" s="144">
        <v>26.212</v>
      </c>
      <c r="I159" s="145"/>
      <c r="J159" s="146">
        <f t="shared" ref="J159:J165" si="10">ROUND(I159*H159,2)</f>
        <v>0</v>
      </c>
      <c r="K159" s="147"/>
      <c r="L159" s="28"/>
      <c r="M159" s="148" t="s">
        <v>1</v>
      </c>
      <c r="N159" s="149" t="s">
        <v>36</v>
      </c>
      <c r="P159" s="150">
        <f t="shared" ref="P159:P165" si="11">O159*H159</f>
        <v>0</v>
      </c>
      <c r="Q159" s="150">
        <v>2.0663999999999998</v>
      </c>
      <c r="R159" s="150">
        <f t="shared" ref="R159:R165" si="12">Q159*H159</f>
        <v>54.164476799999996</v>
      </c>
      <c r="S159" s="150">
        <v>0</v>
      </c>
      <c r="T159" s="151">
        <f t="shared" ref="T159:T165" si="13">S159*H159</f>
        <v>0</v>
      </c>
      <c r="AR159" s="152" t="s">
        <v>191</v>
      </c>
      <c r="AT159" s="152" t="s">
        <v>187</v>
      </c>
      <c r="AU159" s="152" t="s">
        <v>83</v>
      </c>
      <c r="AY159" s="13" t="s">
        <v>185</v>
      </c>
      <c r="BE159" s="153">
        <f t="shared" ref="BE159:BE165" si="14">IF(N159="základná",J159,0)</f>
        <v>0</v>
      </c>
      <c r="BF159" s="153">
        <f t="shared" ref="BF159:BF165" si="15">IF(N159="znížená",J159,0)</f>
        <v>0</v>
      </c>
      <c r="BG159" s="153">
        <f t="shared" ref="BG159:BG165" si="16">IF(N159="zákl. prenesená",J159,0)</f>
        <v>0</v>
      </c>
      <c r="BH159" s="153">
        <f t="shared" ref="BH159:BH165" si="17">IF(N159="zníž. prenesená",J159,0)</f>
        <v>0</v>
      </c>
      <c r="BI159" s="153">
        <f t="shared" ref="BI159:BI165" si="18">IF(N159="nulová",J159,0)</f>
        <v>0</v>
      </c>
      <c r="BJ159" s="13" t="s">
        <v>83</v>
      </c>
      <c r="BK159" s="153">
        <f t="shared" ref="BK159:BK165" si="19">ROUND(I159*H159,2)</f>
        <v>0</v>
      </c>
      <c r="BL159" s="13" t="s">
        <v>191</v>
      </c>
      <c r="BM159" s="152" t="s">
        <v>873</v>
      </c>
    </row>
    <row r="160" spans="2:65" s="1" customFormat="1" ht="38" customHeight="1">
      <c r="B160" s="139"/>
      <c r="C160" s="140" t="s">
        <v>248</v>
      </c>
      <c r="D160" s="140" t="s">
        <v>187</v>
      </c>
      <c r="E160" s="141" t="s">
        <v>874</v>
      </c>
      <c r="F160" s="142" t="s">
        <v>875</v>
      </c>
      <c r="G160" s="143" t="s">
        <v>198</v>
      </c>
      <c r="H160" s="144">
        <v>23.460999999999999</v>
      </c>
      <c r="I160" s="145"/>
      <c r="J160" s="146">
        <f t="shared" si="10"/>
        <v>0</v>
      </c>
      <c r="K160" s="147"/>
      <c r="L160" s="28"/>
      <c r="M160" s="148" t="s">
        <v>1</v>
      </c>
      <c r="N160" s="149" t="s">
        <v>36</v>
      </c>
      <c r="P160" s="150">
        <f t="shared" si="11"/>
        <v>0</v>
      </c>
      <c r="Q160" s="150">
        <v>2.1170900000000001</v>
      </c>
      <c r="R160" s="150">
        <f t="shared" si="12"/>
        <v>49.669048490000002</v>
      </c>
      <c r="S160" s="150">
        <v>0</v>
      </c>
      <c r="T160" s="151">
        <f t="shared" si="13"/>
        <v>0</v>
      </c>
      <c r="AR160" s="152" t="s">
        <v>191</v>
      </c>
      <c r="AT160" s="152" t="s">
        <v>187</v>
      </c>
      <c r="AU160" s="152" t="s">
        <v>83</v>
      </c>
      <c r="AY160" s="13" t="s">
        <v>185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3" t="s">
        <v>83</v>
      </c>
      <c r="BK160" s="153">
        <f t="shared" si="19"/>
        <v>0</v>
      </c>
      <c r="BL160" s="13" t="s">
        <v>191</v>
      </c>
      <c r="BM160" s="152" t="s">
        <v>876</v>
      </c>
    </row>
    <row r="161" spans="2:65" s="1" customFormat="1" ht="24.25" customHeight="1">
      <c r="B161" s="139"/>
      <c r="C161" s="140" t="s">
        <v>252</v>
      </c>
      <c r="D161" s="140" t="s">
        <v>187</v>
      </c>
      <c r="E161" s="141" t="s">
        <v>877</v>
      </c>
      <c r="F161" s="142" t="s">
        <v>878</v>
      </c>
      <c r="G161" s="143" t="s">
        <v>198</v>
      </c>
      <c r="H161" s="144">
        <v>62.643999999999998</v>
      </c>
      <c r="I161" s="145"/>
      <c r="J161" s="146">
        <f t="shared" si="10"/>
        <v>0</v>
      </c>
      <c r="K161" s="147"/>
      <c r="L161" s="28"/>
      <c r="M161" s="148" t="s">
        <v>1</v>
      </c>
      <c r="N161" s="149" t="s">
        <v>36</v>
      </c>
      <c r="P161" s="150">
        <f t="shared" si="11"/>
        <v>0</v>
      </c>
      <c r="Q161" s="150">
        <v>2.2589999999999999</v>
      </c>
      <c r="R161" s="150">
        <f t="shared" si="12"/>
        <v>141.51279599999998</v>
      </c>
      <c r="S161" s="150">
        <v>0</v>
      </c>
      <c r="T161" s="151">
        <f t="shared" si="13"/>
        <v>0</v>
      </c>
      <c r="AR161" s="152" t="s">
        <v>191</v>
      </c>
      <c r="AT161" s="152" t="s">
        <v>187</v>
      </c>
      <c r="AU161" s="152" t="s">
        <v>83</v>
      </c>
      <c r="AY161" s="13" t="s">
        <v>185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3" t="s">
        <v>83</v>
      </c>
      <c r="BK161" s="153">
        <f t="shared" si="19"/>
        <v>0</v>
      </c>
      <c r="BL161" s="13" t="s">
        <v>191</v>
      </c>
      <c r="BM161" s="152" t="s">
        <v>879</v>
      </c>
    </row>
    <row r="162" spans="2:65" s="1" customFormat="1" ht="24.25" customHeight="1">
      <c r="B162" s="139"/>
      <c r="C162" s="140" t="s">
        <v>257</v>
      </c>
      <c r="D162" s="140" t="s">
        <v>187</v>
      </c>
      <c r="E162" s="141" t="s">
        <v>880</v>
      </c>
      <c r="F162" s="142" t="s">
        <v>881</v>
      </c>
      <c r="G162" s="143" t="s">
        <v>223</v>
      </c>
      <c r="H162" s="144">
        <v>3.1320000000000001</v>
      </c>
      <c r="I162" s="145"/>
      <c r="J162" s="146">
        <f t="shared" si="10"/>
        <v>0</v>
      </c>
      <c r="K162" s="147"/>
      <c r="L162" s="28"/>
      <c r="M162" s="148" t="s">
        <v>1</v>
      </c>
      <c r="N162" s="149" t="s">
        <v>36</v>
      </c>
      <c r="P162" s="150">
        <f t="shared" si="11"/>
        <v>0</v>
      </c>
      <c r="Q162" s="150">
        <v>1.0189600000000001</v>
      </c>
      <c r="R162" s="150">
        <f t="shared" si="12"/>
        <v>3.1913827200000005</v>
      </c>
      <c r="S162" s="150">
        <v>0</v>
      </c>
      <c r="T162" s="151">
        <f t="shared" si="13"/>
        <v>0</v>
      </c>
      <c r="AR162" s="152" t="s">
        <v>191</v>
      </c>
      <c r="AT162" s="152" t="s">
        <v>187</v>
      </c>
      <c r="AU162" s="152" t="s">
        <v>83</v>
      </c>
      <c r="AY162" s="13" t="s">
        <v>185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3" t="s">
        <v>83</v>
      </c>
      <c r="BK162" s="153">
        <f t="shared" si="19"/>
        <v>0</v>
      </c>
      <c r="BL162" s="13" t="s">
        <v>191</v>
      </c>
      <c r="BM162" s="152" t="s">
        <v>882</v>
      </c>
    </row>
    <row r="163" spans="2:65" s="1" customFormat="1" ht="38" customHeight="1">
      <c r="B163" s="139"/>
      <c r="C163" s="140" t="s">
        <v>261</v>
      </c>
      <c r="D163" s="140" t="s">
        <v>187</v>
      </c>
      <c r="E163" s="141" t="s">
        <v>883</v>
      </c>
      <c r="F163" s="142" t="s">
        <v>884</v>
      </c>
      <c r="G163" s="143" t="s">
        <v>223</v>
      </c>
      <c r="H163" s="144">
        <v>0.93799999999999994</v>
      </c>
      <c r="I163" s="145"/>
      <c r="J163" s="146">
        <f t="shared" si="10"/>
        <v>0</v>
      </c>
      <c r="K163" s="147"/>
      <c r="L163" s="28"/>
      <c r="M163" s="148" t="s">
        <v>1</v>
      </c>
      <c r="N163" s="149" t="s">
        <v>36</v>
      </c>
      <c r="P163" s="150">
        <f t="shared" si="11"/>
        <v>0</v>
      </c>
      <c r="Q163" s="150">
        <v>1.002</v>
      </c>
      <c r="R163" s="150">
        <f t="shared" si="12"/>
        <v>0.93987599999999993</v>
      </c>
      <c r="S163" s="150">
        <v>0</v>
      </c>
      <c r="T163" s="151">
        <f t="shared" si="13"/>
        <v>0</v>
      </c>
      <c r="AR163" s="152" t="s">
        <v>191</v>
      </c>
      <c r="AT163" s="152" t="s">
        <v>187</v>
      </c>
      <c r="AU163" s="152" t="s">
        <v>83</v>
      </c>
      <c r="AY163" s="13" t="s">
        <v>185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3" t="s">
        <v>83</v>
      </c>
      <c r="BK163" s="153">
        <f t="shared" si="19"/>
        <v>0</v>
      </c>
      <c r="BL163" s="13" t="s">
        <v>191</v>
      </c>
      <c r="BM163" s="152" t="s">
        <v>885</v>
      </c>
    </row>
    <row r="164" spans="2:65" s="1" customFormat="1" ht="24.25" customHeight="1">
      <c r="B164" s="139"/>
      <c r="C164" s="140" t="s">
        <v>265</v>
      </c>
      <c r="D164" s="140" t="s">
        <v>187</v>
      </c>
      <c r="E164" s="141" t="s">
        <v>886</v>
      </c>
      <c r="F164" s="142" t="s">
        <v>887</v>
      </c>
      <c r="G164" s="143" t="s">
        <v>198</v>
      </c>
      <c r="H164" s="144">
        <v>82.912000000000006</v>
      </c>
      <c r="I164" s="145"/>
      <c r="J164" s="146">
        <f t="shared" si="10"/>
        <v>0</v>
      </c>
      <c r="K164" s="147"/>
      <c r="L164" s="28"/>
      <c r="M164" s="148" t="s">
        <v>1</v>
      </c>
      <c r="N164" s="149" t="s">
        <v>36</v>
      </c>
      <c r="P164" s="150">
        <f t="shared" si="11"/>
        <v>0</v>
      </c>
      <c r="Q164" s="150">
        <v>2.2589999999999999</v>
      </c>
      <c r="R164" s="150">
        <f t="shared" si="12"/>
        <v>187.29820800000002</v>
      </c>
      <c r="S164" s="150">
        <v>0</v>
      </c>
      <c r="T164" s="151">
        <f t="shared" si="13"/>
        <v>0</v>
      </c>
      <c r="AR164" s="152" t="s">
        <v>191</v>
      </c>
      <c r="AT164" s="152" t="s">
        <v>187</v>
      </c>
      <c r="AU164" s="152" t="s">
        <v>83</v>
      </c>
      <c r="AY164" s="13" t="s">
        <v>185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3" t="s">
        <v>83</v>
      </c>
      <c r="BK164" s="153">
        <f t="shared" si="19"/>
        <v>0</v>
      </c>
      <c r="BL164" s="13" t="s">
        <v>191</v>
      </c>
      <c r="BM164" s="152" t="s">
        <v>888</v>
      </c>
    </row>
    <row r="165" spans="2:65" s="1" customFormat="1" ht="24.25" customHeight="1">
      <c r="B165" s="139"/>
      <c r="C165" s="140" t="s">
        <v>269</v>
      </c>
      <c r="D165" s="140" t="s">
        <v>187</v>
      </c>
      <c r="E165" s="141" t="s">
        <v>889</v>
      </c>
      <c r="F165" s="142" t="s">
        <v>890</v>
      </c>
      <c r="G165" s="143" t="s">
        <v>223</v>
      </c>
      <c r="H165" s="144">
        <v>6.218</v>
      </c>
      <c r="I165" s="145"/>
      <c r="J165" s="146">
        <f t="shared" si="10"/>
        <v>0</v>
      </c>
      <c r="K165" s="147"/>
      <c r="L165" s="28"/>
      <c r="M165" s="148" t="s">
        <v>1</v>
      </c>
      <c r="N165" s="149" t="s">
        <v>36</v>
      </c>
      <c r="P165" s="150">
        <f t="shared" si="11"/>
        <v>0</v>
      </c>
      <c r="Q165" s="150">
        <v>1.0189600000000001</v>
      </c>
      <c r="R165" s="150">
        <f t="shared" si="12"/>
        <v>6.3358932800000005</v>
      </c>
      <c r="S165" s="150">
        <v>0</v>
      </c>
      <c r="T165" s="151">
        <f t="shared" si="13"/>
        <v>0</v>
      </c>
      <c r="AR165" s="152" t="s">
        <v>191</v>
      </c>
      <c r="AT165" s="152" t="s">
        <v>187</v>
      </c>
      <c r="AU165" s="152" t="s">
        <v>83</v>
      </c>
      <c r="AY165" s="13" t="s">
        <v>185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3" t="s">
        <v>83</v>
      </c>
      <c r="BK165" s="153">
        <f t="shared" si="19"/>
        <v>0</v>
      </c>
      <c r="BL165" s="13" t="s">
        <v>191</v>
      </c>
      <c r="BM165" s="152" t="s">
        <v>891</v>
      </c>
    </row>
    <row r="166" spans="2:65" s="11" customFormat="1" ht="23" customHeight="1">
      <c r="B166" s="127"/>
      <c r="D166" s="128" t="s">
        <v>69</v>
      </c>
      <c r="E166" s="137" t="s">
        <v>90</v>
      </c>
      <c r="F166" s="137" t="s">
        <v>243</v>
      </c>
      <c r="I166" s="130"/>
      <c r="J166" s="138">
        <f>BK166</f>
        <v>0</v>
      </c>
      <c r="L166" s="127"/>
      <c r="M166" s="132"/>
      <c r="P166" s="133">
        <f>P167</f>
        <v>0</v>
      </c>
      <c r="R166" s="133">
        <f>R167</f>
        <v>188.12445575000001</v>
      </c>
      <c r="T166" s="134">
        <f>T167</f>
        <v>0</v>
      </c>
      <c r="AR166" s="128" t="s">
        <v>77</v>
      </c>
      <c r="AT166" s="135" t="s">
        <v>69</v>
      </c>
      <c r="AU166" s="135" t="s">
        <v>77</v>
      </c>
      <c r="AY166" s="128" t="s">
        <v>185</v>
      </c>
      <c r="BK166" s="136">
        <f>BK167</f>
        <v>0</v>
      </c>
    </row>
    <row r="167" spans="2:65" s="1" customFormat="1" ht="33" customHeight="1">
      <c r="B167" s="139"/>
      <c r="C167" s="140" t="s">
        <v>273</v>
      </c>
      <c r="D167" s="140" t="s">
        <v>187</v>
      </c>
      <c r="E167" s="141" t="s">
        <v>892</v>
      </c>
      <c r="F167" s="142" t="s">
        <v>893</v>
      </c>
      <c r="G167" s="143" t="s">
        <v>198</v>
      </c>
      <c r="H167" s="144">
        <v>264.12700000000001</v>
      </c>
      <c r="I167" s="145"/>
      <c r="J167" s="146">
        <f>ROUND(I167*H167,2)</f>
        <v>0</v>
      </c>
      <c r="K167" s="147"/>
      <c r="L167" s="28"/>
      <c r="M167" s="148" t="s">
        <v>1</v>
      </c>
      <c r="N167" s="149" t="s">
        <v>36</v>
      </c>
      <c r="P167" s="150">
        <f>O167*H167</f>
        <v>0</v>
      </c>
      <c r="Q167" s="150">
        <v>0.71225000000000005</v>
      </c>
      <c r="R167" s="150">
        <f>Q167*H167</f>
        <v>188.12445575000001</v>
      </c>
      <c r="S167" s="150">
        <v>0</v>
      </c>
      <c r="T167" s="151">
        <f>S167*H167</f>
        <v>0</v>
      </c>
      <c r="AR167" s="152" t="s">
        <v>191</v>
      </c>
      <c r="AT167" s="152" t="s">
        <v>187</v>
      </c>
      <c r="AU167" s="152" t="s">
        <v>83</v>
      </c>
      <c r="AY167" s="13" t="s">
        <v>185</v>
      </c>
      <c r="BE167" s="153">
        <f>IF(N167="základná",J167,0)</f>
        <v>0</v>
      </c>
      <c r="BF167" s="153">
        <f>IF(N167="znížená",J167,0)</f>
        <v>0</v>
      </c>
      <c r="BG167" s="153">
        <f>IF(N167="zákl. prenesená",J167,0)</f>
        <v>0</v>
      </c>
      <c r="BH167" s="153">
        <f>IF(N167="zníž. prenesená",J167,0)</f>
        <v>0</v>
      </c>
      <c r="BI167" s="153">
        <f>IF(N167="nulová",J167,0)</f>
        <v>0</v>
      </c>
      <c r="BJ167" s="13" t="s">
        <v>83</v>
      </c>
      <c r="BK167" s="153">
        <f>ROUND(I167*H167,2)</f>
        <v>0</v>
      </c>
      <c r="BL167" s="13" t="s">
        <v>191</v>
      </c>
      <c r="BM167" s="152" t="s">
        <v>894</v>
      </c>
    </row>
    <row r="168" spans="2:65" s="11" customFormat="1" ht="23" customHeight="1">
      <c r="B168" s="127"/>
      <c r="D168" s="128" t="s">
        <v>69</v>
      </c>
      <c r="E168" s="137" t="s">
        <v>207</v>
      </c>
      <c r="F168" s="137" t="s">
        <v>289</v>
      </c>
      <c r="I168" s="130"/>
      <c r="J168" s="138">
        <f>BK168</f>
        <v>0</v>
      </c>
      <c r="L168" s="127"/>
      <c r="M168" s="132"/>
      <c r="P168" s="133">
        <f>SUM(P169:P180)</f>
        <v>0</v>
      </c>
      <c r="R168" s="133">
        <f>SUM(R169:R180)</f>
        <v>783.69382763925</v>
      </c>
      <c r="T168" s="134">
        <f>SUM(T169:T180)</f>
        <v>0</v>
      </c>
      <c r="AR168" s="128" t="s">
        <v>77</v>
      </c>
      <c r="AT168" s="135" t="s">
        <v>69</v>
      </c>
      <c r="AU168" s="135" t="s">
        <v>77</v>
      </c>
      <c r="AY168" s="128" t="s">
        <v>185</v>
      </c>
      <c r="BK168" s="136">
        <f>SUM(BK169:BK180)</f>
        <v>0</v>
      </c>
    </row>
    <row r="169" spans="2:65" s="1" customFormat="1" ht="16.5" customHeight="1">
      <c r="B169" s="139"/>
      <c r="C169" s="140" t="s">
        <v>277</v>
      </c>
      <c r="D169" s="140" t="s">
        <v>187</v>
      </c>
      <c r="E169" s="141" t="s">
        <v>291</v>
      </c>
      <c r="F169" s="142" t="s">
        <v>292</v>
      </c>
      <c r="G169" s="143" t="s">
        <v>190</v>
      </c>
      <c r="H169" s="144">
        <v>22.675000000000001</v>
      </c>
      <c r="I169" s="145"/>
      <c r="J169" s="146">
        <f t="shared" ref="J169:J180" si="20">ROUND(I169*H169,2)</f>
        <v>0</v>
      </c>
      <c r="K169" s="147"/>
      <c r="L169" s="28"/>
      <c r="M169" s="148" t="s">
        <v>1</v>
      </c>
      <c r="N169" s="149" t="s">
        <v>36</v>
      </c>
      <c r="P169" s="150">
        <f t="shared" ref="P169:P180" si="21">O169*H169</f>
        <v>0</v>
      </c>
      <c r="Q169" s="150">
        <v>2.0000000000000001E-4</v>
      </c>
      <c r="R169" s="150">
        <f t="shared" ref="R169:R180" si="22">Q169*H169</f>
        <v>4.535E-3</v>
      </c>
      <c r="S169" s="150">
        <v>0</v>
      </c>
      <c r="T169" s="151">
        <f t="shared" ref="T169:T180" si="23">S169*H169</f>
        <v>0</v>
      </c>
      <c r="AR169" s="152" t="s">
        <v>191</v>
      </c>
      <c r="AT169" s="152" t="s">
        <v>187</v>
      </c>
      <c r="AU169" s="152" t="s">
        <v>83</v>
      </c>
      <c r="AY169" s="13" t="s">
        <v>185</v>
      </c>
      <c r="BE169" s="153">
        <f t="shared" ref="BE169:BE180" si="24">IF(N169="základná",J169,0)</f>
        <v>0</v>
      </c>
      <c r="BF169" s="153">
        <f t="shared" ref="BF169:BF180" si="25">IF(N169="znížená",J169,0)</f>
        <v>0</v>
      </c>
      <c r="BG169" s="153">
        <f t="shared" ref="BG169:BG180" si="26">IF(N169="zákl. prenesená",J169,0)</f>
        <v>0</v>
      </c>
      <c r="BH169" s="153">
        <f t="shared" ref="BH169:BH180" si="27">IF(N169="zníž. prenesená",J169,0)</f>
        <v>0</v>
      </c>
      <c r="BI169" s="153">
        <f t="shared" ref="BI169:BI180" si="28">IF(N169="nulová",J169,0)</f>
        <v>0</v>
      </c>
      <c r="BJ169" s="13" t="s">
        <v>83</v>
      </c>
      <c r="BK169" s="153">
        <f t="shared" ref="BK169:BK180" si="29">ROUND(I169*H169,2)</f>
        <v>0</v>
      </c>
      <c r="BL169" s="13" t="s">
        <v>191</v>
      </c>
      <c r="BM169" s="152" t="s">
        <v>895</v>
      </c>
    </row>
    <row r="170" spans="2:65" s="1" customFormat="1" ht="24.25" customHeight="1">
      <c r="B170" s="139"/>
      <c r="C170" s="140" t="s">
        <v>7</v>
      </c>
      <c r="D170" s="140" t="s">
        <v>187</v>
      </c>
      <c r="E170" s="141" t="s">
        <v>315</v>
      </c>
      <c r="F170" s="142" t="s">
        <v>316</v>
      </c>
      <c r="G170" s="143" t="s">
        <v>190</v>
      </c>
      <c r="H170" s="144">
        <v>842.93700000000001</v>
      </c>
      <c r="I170" s="145"/>
      <c r="J170" s="146">
        <f t="shared" si="20"/>
        <v>0</v>
      </c>
      <c r="K170" s="147"/>
      <c r="L170" s="28"/>
      <c r="M170" s="148" t="s">
        <v>1</v>
      </c>
      <c r="N170" s="149" t="s">
        <v>36</v>
      </c>
      <c r="P170" s="150">
        <f t="shared" si="21"/>
        <v>0</v>
      </c>
      <c r="Q170" s="150">
        <v>4.0000000000000002E-4</v>
      </c>
      <c r="R170" s="150">
        <f t="shared" si="22"/>
        <v>0.3371748</v>
      </c>
      <c r="S170" s="150">
        <v>0</v>
      </c>
      <c r="T170" s="151">
        <f t="shared" si="23"/>
        <v>0</v>
      </c>
      <c r="AR170" s="152" t="s">
        <v>191</v>
      </c>
      <c r="AT170" s="152" t="s">
        <v>187</v>
      </c>
      <c r="AU170" s="152" t="s">
        <v>83</v>
      </c>
      <c r="AY170" s="13" t="s">
        <v>185</v>
      </c>
      <c r="BE170" s="153">
        <f t="shared" si="24"/>
        <v>0</v>
      </c>
      <c r="BF170" s="153">
        <f t="shared" si="25"/>
        <v>0</v>
      </c>
      <c r="BG170" s="153">
        <f t="shared" si="26"/>
        <v>0</v>
      </c>
      <c r="BH170" s="153">
        <f t="shared" si="27"/>
        <v>0</v>
      </c>
      <c r="BI170" s="153">
        <f t="shared" si="28"/>
        <v>0</v>
      </c>
      <c r="BJ170" s="13" t="s">
        <v>83</v>
      </c>
      <c r="BK170" s="153">
        <f t="shared" si="29"/>
        <v>0</v>
      </c>
      <c r="BL170" s="13" t="s">
        <v>191</v>
      </c>
      <c r="BM170" s="152" t="s">
        <v>896</v>
      </c>
    </row>
    <row r="171" spans="2:65" s="1" customFormat="1" ht="24.25" customHeight="1">
      <c r="B171" s="139"/>
      <c r="C171" s="140" t="s">
        <v>285</v>
      </c>
      <c r="D171" s="140" t="s">
        <v>187</v>
      </c>
      <c r="E171" s="141" t="s">
        <v>319</v>
      </c>
      <c r="F171" s="142" t="s">
        <v>320</v>
      </c>
      <c r="G171" s="143" t="s">
        <v>190</v>
      </c>
      <c r="H171" s="144">
        <v>842.93700000000001</v>
      </c>
      <c r="I171" s="145"/>
      <c r="J171" s="146">
        <f t="shared" si="20"/>
        <v>0</v>
      </c>
      <c r="K171" s="147"/>
      <c r="L171" s="28"/>
      <c r="M171" s="148" t="s">
        <v>1</v>
      </c>
      <c r="N171" s="149" t="s">
        <v>36</v>
      </c>
      <c r="P171" s="150">
        <f t="shared" si="21"/>
        <v>0</v>
      </c>
      <c r="Q171" s="150">
        <v>4.9350000000000002E-3</v>
      </c>
      <c r="R171" s="150">
        <f t="shared" si="22"/>
        <v>4.1598940950000003</v>
      </c>
      <c r="S171" s="150">
        <v>0</v>
      </c>
      <c r="T171" s="151">
        <f t="shared" si="23"/>
        <v>0</v>
      </c>
      <c r="AR171" s="152" t="s">
        <v>191</v>
      </c>
      <c r="AT171" s="152" t="s">
        <v>187</v>
      </c>
      <c r="AU171" s="152" t="s">
        <v>83</v>
      </c>
      <c r="AY171" s="13" t="s">
        <v>185</v>
      </c>
      <c r="BE171" s="153">
        <f t="shared" si="24"/>
        <v>0</v>
      </c>
      <c r="BF171" s="153">
        <f t="shared" si="25"/>
        <v>0</v>
      </c>
      <c r="BG171" s="153">
        <f t="shared" si="26"/>
        <v>0</v>
      </c>
      <c r="BH171" s="153">
        <f t="shared" si="27"/>
        <v>0</v>
      </c>
      <c r="BI171" s="153">
        <f t="shared" si="28"/>
        <v>0</v>
      </c>
      <c r="BJ171" s="13" t="s">
        <v>83</v>
      </c>
      <c r="BK171" s="153">
        <f t="shared" si="29"/>
        <v>0</v>
      </c>
      <c r="BL171" s="13" t="s">
        <v>191</v>
      </c>
      <c r="BM171" s="152" t="s">
        <v>897</v>
      </c>
    </row>
    <row r="172" spans="2:65" s="1" customFormat="1" ht="24.25" customHeight="1">
      <c r="B172" s="139"/>
      <c r="C172" s="140" t="s">
        <v>290</v>
      </c>
      <c r="D172" s="140" t="s">
        <v>187</v>
      </c>
      <c r="E172" s="141" t="s">
        <v>327</v>
      </c>
      <c r="F172" s="142" t="s">
        <v>328</v>
      </c>
      <c r="G172" s="143" t="s">
        <v>190</v>
      </c>
      <c r="H172" s="144">
        <v>842.93700000000001</v>
      </c>
      <c r="I172" s="145"/>
      <c r="J172" s="146">
        <f t="shared" si="20"/>
        <v>0</v>
      </c>
      <c r="K172" s="147"/>
      <c r="L172" s="28"/>
      <c r="M172" s="148" t="s">
        <v>1</v>
      </c>
      <c r="N172" s="149" t="s">
        <v>36</v>
      </c>
      <c r="P172" s="150">
        <f t="shared" si="21"/>
        <v>0</v>
      </c>
      <c r="Q172" s="150">
        <v>1.9689999999999999E-2</v>
      </c>
      <c r="R172" s="150">
        <f t="shared" si="22"/>
        <v>16.597429529999999</v>
      </c>
      <c r="S172" s="150">
        <v>0</v>
      </c>
      <c r="T172" s="151">
        <f t="shared" si="23"/>
        <v>0</v>
      </c>
      <c r="AR172" s="152" t="s">
        <v>191</v>
      </c>
      <c r="AT172" s="152" t="s">
        <v>187</v>
      </c>
      <c r="AU172" s="152" t="s">
        <v>83</v>
      </c>
      <c r="AY172" s="13" t="s">
        <v>185</v>
      </c>
      <c r="BE172" s="153">
        <f t="shared" si="24"/>
        <v>0</v>
      </c>
      <c r="BF172" s="153">
        <f t="shared" si="25"/>
        <v>0</v>
      </c>
      <c r="BG172" s="153">
        <f t="shared" si="26"/>
        <v>0</v>
      </c>
      <c r="BH172" s="153">
        <f t="shared" si="27"/>
        <v>0</v>
      </c>
      <c r="BI172" s="153">
        <f t="shared" si="28"/>
        <v>0</v>
      </c>
      <c r="BJ172" s="13" t="s">
        <v>83</v>
      </c>
      <c r="BK172" s="153">
        <f t="shared" si="29"/>
        <v>0</v>
      </c>
      <c r="BL172" s="13" t="s">
        <v>191</v>
      </c>
      <c r="BM172" s="152" t="s">
        <v>898</v>
      </c>
    </row>
    <row r="173" spans="2:65" s="1" customFormat="1" ht="24.25" customHeight="1">
      <c r="B173" s="139"/>
      <c r="C173" s="140" t="s">
        <v>294</v>
      </c>
      <c r="D173" s="140" t="s">
        <v>187</v>
      </c>
      <c r="E173" s="141" t="s">
        <v>331</v>
      </c>
      <c r="F173" s="142" t="s">
        <v>332</v>
      </c>
      <c r="G173" s="143" t="s">
        <v>190</v>
      </c>
      <c r="H173" s="144">
        <v>22.675000000000001</v>
      </c>
      <c r="I173" s="145"/>
      <c r="J173" s="146">
        <f t="shared" si="20"/>
        <v>0</v>
      </c>
      <c r="K173" s="147"/>
      <c r="L173" s="28"/>
      <c r="M173" s="148" t="s">
        <v>1</v>
      </c>
      <c r="N173" s="149" t="s">
        <v>36</v>
      </c>
      <c r="P173" s="150">
        <f t="shared" si="21"/>
        <v>0</v>
      </c>
      <c r="Q173" s="150">
        <v>2.0571000000000001E-4</v>
      </c>
      <c r="R173" s="150">
        <f t="shared" si="22"/>
        <v>4.6644742499999999E-3</v>
      </c>
      <c r="S173" s="150">
        <v>0</v>
      </c>
      <c r="T173" s="151">
        <f t="shared" si="23"/>
        <v>0</v>
      </c>
      <c r="AR173" s="152" t="s">
        <v>191</v>
      </c>
      <c r="AT173" s="152" t="s">
        <v>187</v>
      </c>
      <c r="AU173" s="152" t="s">
        <v>83</v>
      </c>
      <c r="AY173" s="13" t="s">
        <v>185</v>
      </c>
      <c r="BE173" s="153">
        <f t="shared" si="24"/>
        <v>0</v>
      </c>
      <c r="BF173" s="153">
        <f t="shared" si="25"/>
        <v>0</v>
      </c>
      <c r="BG173" s="153">
        <f t="shared" si="26"/>
        <v>0</v>
      </c>
      <c r="BH173" s="153">
        <f t="shared" si="27"/>
        <v>0</v>
      </c>
      <c r="BI173" s="153">
        <f t="shared" si="28"/>
        <v>0</v>
      </c>
      <c r="BJ173" s="13" t="s">
        <v>83</v>
      </c>
      <c r="BK173" s="153">
        <f t="shared" si="29"/>
        <v>0</v>
      </c>
      <c r="BL173" s="13" t="s">
        <v>191</v>
      </c>
      <c r="BM173" s="152" t="s">
        <v>899</v>
      </c>
    </row>
    <row r="174" spans="2:65" s="1" customFormat="1" ht="24.25" customHeight="1">
      <c r="B174" s="139"/>
      <c r="C174" s="140" t="s">
        <v>298</v>
      </c>
      <c r="D174" s="140" t="s">
        <v>187</v>
      </c>
      <c r="E174" s="141" t="s">
        <v>343</v>
      </c>
      <c r="F174" s="142" t="s">
        <v>344</v>
      </c>
      <c r="G174" s="143" t="s">
        <v>190</v>
      </c>
      <c r="H174" s="144">
        <v>928.13</v>
      </c>
      <c r="I174" s="145"/>
      <c r="J174" s="146">
        <f t="shared" si="20"/>
        <v>0</v>
      </c>
      <c r="K174" s="147"/>
      <c r="L174" s="28"/>
      <c r="M174" s="148" t="s">
        <v>1</v>
      </c>
      <c r="N174" s="149" t="s">
        <v>36</v>
      </c>
      <c r="P174" s="150">
        <f t="shared" si="21"/>
        <v>0</v>
      </c>
      <c r="Q174" s="150">
        <v>1E-4</v>
      </c>
      <c r="R174" s="150">
        <f t="shared" si="22"/>
        <v>9.2813000000000007E-2</v>
      </c>
      <c r="S174" s="150">
        <v>0</v>
      </c>
      <c r="T174" s="151">
        <f t="shared" si="23"/>
        <v>0</v>
      </c>
      <c r="AR174" s="152" t="s">
        <v>191</v>
      </c>
      <c r="AT174" s="152" t="s">
        <v>187</v>
      </c>
      <c r="AU174" s="152" t="s">
        <v>83</v>
      </c>
      <c r="AY174" s="13" t="s">
        <v>185</v>
      </c>
      <c r="BE174" s="153">
        <f t="shared" si="24"/>
        <v>0</v>
      </c>
      <c r="BF174" s="153">
        <f t="shared" si="25"/>
        <v>0</v>
      </c>
      <c r="BG174" s="153">
        <f t="shared" si="26"/>
        <v>0</v>
      </c>
      <c r="BH174" s="153">
        <f t="shared" si="27"/>
        <v>0</v>
      </c>
      <c r="BI174" s="153">
        <f t="shared" si="28"/>
        <v>0</v>
      </c>
      <c r="BJ174" s="13" t="s">
        <v>83</v>
      </c>
      <c r="BK174" s="153">
        <f t="shared" si="29"/>
        <v>0</v>
      </c>
      <c r="BL174" s="13" t="s">
        <v>191</v>
      </c>
      <c r="BM174" s="152" t="s">
        <v>900</v>
      </c>
    </row>
    <row r="175" spans="2:65" s="1" customFormat="1" ht="24.25" customHeight="1">
      <c r="B175" s="139"/>
      <c r="C175" s="140" t="s">
        <v>302</v>
      </c>
      <c r="D175" s="140" t="s">
        <v>187</v>
      </c>
      <c r="E175" s="141" t="s">
        <v>901</v>
      </c>
      <c r="F175" s="142" t="s">
        <v>902</v>
      </c>
      <c r="G175" s="143" t="s">
        <v>190</v>
      </c>
      <c r="H175" s="144">
        <v>928.13</v>
      </c>
      <c r="I175" s="145"/>
      <c r="J175" s="146">
        <f t="shared" si="20"/>
        <v>0</v>
      </c>
      <c r="K175" s="147"/>
      <c r="L175" s="28"/>
      <c r="M175" s="148" t="s">
        <v>1</v>
      </c>
      <c r="N175" s="149" t="s">
        <v>36</v>
      </c>
      <c r="P175" s="150">
        <f t="shared" si="21"/>
        <v>0</v>
      </c>
      <c r="Q175" s="150">
        <v>2.8999999999999998E-3</v>
      </c>
      <c r="R175" s="150">
        <f t="shared" si="22"/>
        <v>2.6915769999999997</v>
      </c>
      <c r="S175" s="150">
        <v>0</v>
      </c>
      <c r="T175" s="151">
        <f t="shared" si="23"/>
        <v>0</v>
      </c>
      <c r="AR175" s="152" t="s">
        <v>191</v>
      </c>
      <c r="AT175" s="152" t="s">
        <v>187</v>
      </c>
      <c r="AU175" s="152" t="s">
        <v>83</v>
      </c>
      <c r="AY175" s="13" t="s">
        <v>185</v>
      </c>
      <c r="BE175" s="153">
        <f t="shared" si="24"/>
        <v>0</v>
      </c>
      <c r="BF175" s="153">
        <f t="shared" si="25"/>
        <v>0</v>
      </c>
      <c r="BG175" s="153">
        <f t="shared" si="26"/>
        <v>0</v>
      </c>
      <c r="BH175" s="153">
        <f t="shared" si="27"/>
        <v>0</v>
      </c>
      <c r="BI175" s="153">
        <f t="shared" si="28"/>
        <v>0</v>
      </c>
      <c r="BJ175" s="13" t="s">
        <v>83</v>
      </c>
      <c r="BK175" s="153">
        <f t="shared" si="29"/>
        <v>0</v>
      </c>
      <c r="BL175" s="13" t="s">
        <v>191</v>
      </c>
      <c r="BM175" s="152" t="s">
        <v>903</v>
      </c>
    </row>
    <row r="176" spans="2:65" s="1" customFormat="1" ht="24.25" customHeight="1">
      <c r="B176" s="139"/>
      <c r="C176" s="140" t="s">
        <v>306</v>
      </c>
      <c r="D176" s="140" t="s">
        <v>187</v>
      </c>
      <c r="E176" s="141" t="s">
        <v>904</v>
      </c>
      <c r="F176" s="142" t="s">
        <v>905</v>
      </c>
      <c r="G176" s="143" t="s">
        <v>190</v>
      </c>
      <c r="H176" s="144">
        <v>928.13</v>
      </c>
      <c r="I176" s="145"/>
      <c r="J176" s="146">
        <f t="shared" si="20"/>
        <v>0</v>
      </c>
      <c r="K176" s="147"/>
      <c r="L176" s="28"/>
      <c r="M176" s="148" t="s">
        <v>1</v>
      </c>
      <c r="N176" s="149" t="s">
        <v>36</v>
      </c>
      <c r="P176" s="150">
        <f t="shared" si="21"/>
        <v>0</v>
      </c>
      <c r="Q176" s="150">
        <v>1.349E-2</v>
      </c>
      <c r="R176" s="150">
        <f t="shared" si="22"/>
        <v>12.5204737</v>
      </c>
      <c r="S176" s="150">
        <v>0</v>
      </c>
      <c r="T176" s="151">
        <f t="shared" si="23"/>
        <v>0</v>
      </c>
      <c r="AR176" s="152" t="s">
        <v>191</v>
      </c>
      <c r="AT176" s="152" t="s">
        <v>187</v>
      </c>
      <c r="AU176" s="152" t="s">
        <v>83</v>
      </c>
      <c r="AY176" s="13" t="s">
        <v>185</v>
      </c>
      <c r="BE176" s="153">
        <f t="shared" si="24"/>
        <v>0</v>
      </c>
      <c r="BF176" s="153">
        <f t="shared" si="25"/>
        <v>0</v>
      </c>
      <c r="BG176" s="153">
        <f t="shared" si="26"/>
        <v>0</v>
      </c>
      <c r="BH176" s="153">
        <f t="shared" si="27"/>
        <v>0</v>
      </c>
      <c r="BI176" s="153">
        <f t="shared" si="28"/>
        <v>0</v>
      </c>
      <c r="BJ176" s="13" t="s">
        <v>83</v>
      </c>
      <c r="BK176" s="153">
        <f t="shared" si="29"/>
        <v>0</v>
      </c>
      <c r="BL176" s="13" t="s">
        <v>191</v>
      </c>
      <c r="BM176" s="152" t="s">
        <v>906</v>
      </c>
    </row>
    <row r="177" spans="2:65" s="1" customFormat="1" ht="24.25" customHeight="1">
      <c r="B177" s="139"/>
      <c r="C177" s="140" t="s">
        <v>310</v>
      </c>
      <c r="D177" s="140" t="s">
        <v>187</v>
      </c>
      <c r="E177" s="141" t="s">
        <v>907</v>
      </c>
      <c r="F177" s="142" t="s">
        <v>908</v>
      </c>
      <c r="G177" s="143" t="s">
        <v>198</v>
      </c>
      <c r="H177" s="144">
        <v>234.52</v>
      </c>
      <c r="I177" s="145"/>
      <c r="J177" s="146">
        <f t="shared" si="20"/>
        <v>0</v>
      </c>
      <c r="K177" s="147"/>
      <c r="L177" s="28"/>
      <c r="M177" s="148" t="s">
        <v>1</v>
      </c>
      <c r="N177" s="149" t="s">
        <v>36</v>
      </c>
      <c r="P177" s="150">
        <f t="shared" si="21"/>
        <v>0</v>
      </c>
      <c r="Q177" s="150">
        <v>2.30985</v>
      </c>
      <c r="R177" s="150">
        <f t="shared" si="22"/>
        <v>541.70602199999996</v>
      </c>
      <c r="S177" s="150">
        <v>0</v>
      </c>
      <c r="T177" s="151">
        <f t="shared" si="23"/>
        <v>0</v>
      </c>
      <c r="AR177" s="152" t="s">
        <v>191</v>
      </c>
      <c r="AT177" s="152" t="s">
        <v>187</v>
      </c>
      <c r="AU177" s="152" t="s">
        <v>83</v>
      </c>
      <c r="AY177" s="13" t="s">
        <v>185</v>
      </c>
      <c r="BE177" s="153">
        <f t="shared" si="24"/>
        <v>0</v>
      </c>
      <c r="BF177" s="153">
        <f t="shared" si="25"/>
        <v>0</v>
      </c>
      <c r="BG177" s="153">
        <f t="shared" si="26"/>
        <v>0</v>
      </c>
      <c r="BH177" s="153">
        <f t="shared" si="27"/>
        <v>0</v>
      </c>
      <c r="BI177" s="153">
        <f t="shared" si="28"/>
        <v>0</v>
      </c>
      <c r="BJ177" s="13" t="s">
        <v>83</v>
      </c>
      <c r="BK177" s="153">
        <f t="shared" si="29"/>
        <v>0</v>
      </c>
      <c r="BL177" s="13" t="s">
        <v>191</v>
      </c>
      <c r="BM177" s="152" t="s">
        <v>909</v>
      </c>
    </row>
    <row r="178" spans="2:65" s="1" customFormat="1" ht="21.75" customHeight="1">
      <c r="B178" s="139"/>
      <c r="C178" s="140" t="s">
        <v>314</v>
      </c>
      <c r="D178" s="140" t="s">
        <v>187</v>
      </c>
      <c r="E178" s="141" t="s">
        <v>910</v>
      </c>
      <c r="F178" s="142" t="s">
        <v>911</v>
      </c>
      <c r="G178" s="143" t="s">
        <v>190</v>
      </c>
      <c r="H178" s="144">
        <v>35.363999999999997</v>
      </c>
      <c r="I178" s="145"/>
      <c r="J178" s="146">
        <f t="shared" si="20"/>
        <v>0</v>
      </c>
      <c r="K178" s="147"/>
      <c r="L178" s="28"/>
      <c r="M178" s="148" t="s">
        <v>1</v>
      </c>
      <c r="N178" s="149" t="s">
        <v>36</v>
      </c>
      <c r="P178" s="150">
        <f t="shared" si="21"/>
        <v>0</v>
      </c>
      <c r="Q178" s="150">
        <v>7.8600000000000007E-3</v>
      </c>
      <c r="R178" s="150">
        <f t="shared" si="22"/>
        <v>0.27796103999999999</v>
      </c>
      <c r="S178" s="150">
        <v>0</v>
      </c>
      <c r="T178" s="151">
        <f t="shared" si="23"/>
        <v>0</v>
      </c>
      <c r="AR178" s="152" t="s">
        <v>191</v>
      </c>
      <c r="AT178" s="152" t="s">
        <v>187</v>
      </c>
      <c r="AU178" s="152" t="s">
        <v>83</v>
      </c>
      <c r="AY178" s="13" t="s">
        <v>185</v>
      </c>
      <c r="BE178" s="153">
        <f t="shared" si="24"/>
        <v>0</v>
      </c>
      <c r="BF178" s="153">
        <f t="shared" si="25"/>
        <v>0</v>
      </c>
      <c r="BG178" s="153">
        <f t="shared" si="26"/>
        <v>0</v>
      </c>
      <c r="BH178" s="153">
        <f t="shared" si="27"/>
        <v>0</v>
      </c>
      <c r="BI178" s="153">
        <f t="shared" si="28"/>
        <v>0</v>
      </c>
      <c r="BJ178" s="13" t="s">
        <v>83</v>
      </c>
      <c r="BK178" s="153">
        <f t="shared" si="29"/>
        <v>0</v>
      </c>
      <c r="BL178" s="13" t="s">
        <v>191</v>
      </c>
      <c r="BM178" s="152" t="s">
        <v>912</v>
      </c>
    </row>
    <row r="179" spans="2:65" s="1" customFormat="1" ht="21.75" customHeight="1">
      <c r="B179" s="139"/>
      <c r="C179" s="140" t="s">
        <v>318</v>
      </c>
      <c r="D179" s="140" t="s">
        <v>187</v>
      </c>
      <c r="E179" s="141" t="s">
        <v>913</v>
      </c>
      <c r="F179" s="142" t="s">
        <v>914</v>
      </c>
      <c r="G179" s="143" t="s">
        <v>190</v>
      </c>
      <c r="H179" s="144">
        <v>35.363999999999997</v>
      </c>
      <c r="I179" s="145"/>
      <c r="J179" s="146">
        <f t="shared" si="20"/>
        <v>0</v>
      </c>
      <c r="K179" s="147"/>
      <c r="L179" s="28"/>
      <c r="M179" s="148" t="s">
        <v>1</v>
      </c>
      <c r="N179" s="149" t="s">
        <v>36</v>
      </c>
      <c r="P179" s="150">
        <f t="shared" si="21"/>
        <v>0</v>
      </c>
      <c r="Q179" s="150">
        <v>0</v>
      </c>
      <c r="R179" s="150">
        <f t="shared" si="22"/>
        <v>0</v>
      </c>
      <c r="S179" s="150">
        <v>0</v>
      </c>
      <c r="T179" s="151">
        <f t="shared" si="23"/>
        <v>0</v>
      </c>
      <c r="AR179" s="152" t="s">
        <v>191</v>
      </c>
      <c r="AT179" s="152" t="s">
        <v>187</v>
      </c>
      <c r="AU179" s="152" t="s">
        <v>83</v>
      </c>
      <c r="AY179" s="13" t="s">
        <v>185</v>
      </c>
      <c r="BE179" s="153">
        <f t="shared" si="24"/>
        <v>0</v>
      </c>
      <c r="BF179" s="153">
        <f t="shared" si="25"/>
        <v>0</v>
      </c>
      <c r="BG179" s="153">
        <f t="shared" si="26"/>
        <v>0</v>
      </c>
      <c r="BH179" s="153">
        <f t="shared" si="27"/>
        <v>0</v>
      </c>
      <c r="BI179" s="153">
        <f t="shared" si="28"/>
        <v>0</v>
      </c>
      <c r="BJ179" s="13" t="s">
        <v>83</v>
      </c>
      <c r="BK179" s="153">
        <f t="shared" si="29"/>
        <v>0</v>
      </c>
      <c r="BL179" s="13" t="s">
        <v>191</v>
      </c>
      <c r="BM179" s="152" t="s">
        <v>915</v>
      </c>
    </row>
    <row r="180" spans="2:65" s="1" customFormat="1" ht="24.25" customHeight="1">
      <c r="B180" s="139"/>
      <c r="C180" s="140" t="s">
        <v>322</v>
      </c>
      <c r="D180" s="140" t="s">
        <v>187</v>
      </c>
      <c r="E180" s="141" t="s">
        <v>916</v>
      </c>
      <c r="F180" s="142" t="s">
        <v>917</v>
      </c>
      <c r="G180" s="143" t="s">
        <v>198</v>
      </c>
      <c r="H180" s="144">
        <v>111.759</v>
      </c>
      <c r="I180" s="145"/>
      <c r="J180" s="146">
        <f t="shared" si="20"/>
        <v>0</v>
      </c>
      <c r="K180" s="147"/>
      <c r="L180" s="28"/>
      <c r="M180" s="148" t="s">
        <v>1</v>
      </c>
      <c r="N180" s="149" t="s">
        <v>36</v>
      </c>
      <c r="P180" s="150">
        <f t="shared" si="21"/>
        <v>0</v>
      </c>
      <c r="Q180" s="150">
        <v>1.837</v>
      </c>
      <c r="R180" s="150">
        <f t="shared" si="22"/>
        <v>205.30128299999998</v>
      </c>
      <c r="S180" s="150">
        <v>0</v>
      </c>
      <c r="T180" s="151">
        <f t="shared" si="23"/>
        <v>0</v>
      </c>
      <c r="AR180" s="152" t="s">
        <v>191</v>
      </c>
      <c r="AT180" s="152" t="s">
        <v>187</v>
      </c>
      <c r="AU180" s="152" t="s">
        <v>83</v>
      </c>
      <c r="AY180" s="13" t="s">
        <v>185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3" t="s">
        <v>83</v>
      </c>
      <c r="BK180" s="153">
        <f t="shared" si="29"/>
        <v>0</v>
      </c>
      <c r="BL180" s="13" t="s">
        <v>191</v>
      </c>
      <c r="BM180" s="152" t="s">
        <v>918</v>
      </c>
    </row>
    <row r="181" spans="2:65" s="11" customFormat="1" ht="23" customHeight="1">
      <c r="B181" s="127"/>
      <c r="D181" s="128" t="s">
        <v>69</v>
      </c>
      <c r="E181" s="137" t="s">
        <v>219</v>
      </c>
      <c r="F181" s="137" t="s">
        <v>378</v>
      </c>
      <c r="I181" s="130"/>
      <c r="J181" s="138">
        <f>BK181</f>
        <v>0</v>
      </c>
      <c r="L181" s="127"/>
      <c r="M181" s="132"/>
      <c r="P181" s="133">
        <f>SUM(P182:P186)</f>
        <v>0</v>
      </c>
      <c r="R181" s="133">
        <f>SUM(R182:R186)</f>
        <v>49.712866959999999</v>
      </c>
      <c r="T181" s="134">
        <f>SUM(T182:T186)</f>
        <v>0</v>
      </c>
      <c r="AR181" s="128" t="s">
        <v>77</v>
      </c>
      <c r="AT181" s="135" t="s">
        <v>69</v>
      </c>
      <c r="AU181" s="135" t="s">
        <v>77</v>
      </c>
      <c r="AY181" s="128" t="s">
        <v>185</v>
      </c>
      <c r="BK181" s="136">
        <f>SUM(BK182:BK186)</f>
        <v>0</v>
      </c>
    </row>
    <row r="182" spans="2:65" s="1" customFormat="1" ht="33" customHeight="1">
      <c r="B182" s="139"/>
      <c r="C182" s="140" t="s">
        <v>326</v>
      </c>
      <c r="D182" s="140" t="s">
        <v>187</v>
      </c>
      <c r="E182" s="141" t="s">
        <v>919</v>
      </c>
      <c r="F182" s="142" t="s">
        <v>920</v>
      </c>
      <c r="G182" s="143" t="s">
        <v>190</v>
      </c>
      <c r="H182" s="144">
        <v>955.13800000000003</v>
      </c>
      <c r="I182" s="145"/>
      <c r="J182" s="146">
        <f>ROUND(I182*H182,2)</f>
        <v>0</v>
      </c>
      <c r="K182" s="147"/>
      <c r="L182" s="28"/>
      <c r="M182" s="148" t="s">
        <v>1</v>
      </c>
      <c r="N182" s="149" t="s">
        <v>36</v>
      </c>
      <c r="P182" s="150">
        <f>O182*H182</f>
        <v>0</v>
      </c>
      <c r="Q182" s="150">
        <v>2.571E-2</v>
      </c>
      <c r="R182" s="150">
        <f>Q182*H182</f>
        <v>24.556597979999999</v>
      </c>
      <c r="S182" s="150">
        <v>0</v>
      </c>
      <c r="T182" s="151">
        <f>S182*H182</f>
        <v>0</v>
      </c>
      <c r="AR182" s="152" t="s">
        <v>191</v>
      </c>
      <c r="AT182" s="152" t="s">
        <v>187</v>
      </c>
      <c r="AU182" s="152" t="s">
        <v>83</v>
      </c>
      <c r="AY182" s="13" t="s">
        <v>185</v>
      </c>
      <c r="BE182" s="153">
        <f>IF(N182="základná",J182,0)</f>
        <v>0</v>
      </c>
      <c r="BF182" s="153">
        <f>IF(N182="znížená",J182,0)</f>
        <v>0</v>
      </c>
      <c r="BG182" s="153">
        <f>IF(N182="zákl. prenesená",J182,0)</f>
        <v>0</v>
      </c>
      <c r="BH182" s="153">
        <f>IF(N182="zníž. prenesená",J182,0)</f>
        <v>0</v>
      </c>
      <c r="BI182" s="153">
        <f>IF(N182="nulová",J182,0)</f>
        <v>0</v>
      </c>
      <c r="BJ182" s="13" t="s">
        <v>83</v>
      </c>
      <c r="BK182" s="153">
        <f>ROUND(I182*H182,2)</f>
        <v>0</v>
      </c>
      <c r="BL182" s="13" t="s">
        <v>191</v>
      </c>
      <c r="BM182" s="152" t="s">
        <v>921</v>
      </c>
    </row>
    <row r="183" spans="2:65" s="1" customFormat="1" ht="44.25" customHeight="1">
      <c r="B183" s="139"/>
      <c r="C183" s="140" t="s">
        <v>330</v>
      </c>
      <c r="D183" s="140" t="s">
        <v>187</v>
      </c>
      <c r="E183" s="141" t="s">
        <v>922</v>
      </c>
      <c r="F183" s="142" t="s">
        <v>923</v>
      </c>
      <c r="G183" s="143" t="s">
        <v>190</v>
      </c>
      <c r="H183" s="144">
        <v>955.13800000000003</v>
      </c>
      <c r="I183" s="145"/>
      <c r="J183" s="146">
        <f>ROUND(I183*H183,2)</f>
        <v>0</v>
      </c>
      <c r="K183" s="147"/>
      <c r="L183" s="28"/>
      <c r="M183" s="148" t="s">
        <v>1</v>
      </c>
      <c r="N183" s="149" t="s">
        <v>36</v>
      </c>
      <c r="P183" s="150">
        <f>O183*H183</f>
        <v>0</v>
      </c>
      <c r="Q183" s="150">
        <v>0</v>
      </c>
      <c r="R183" s="150">
        <f>Q183*H183</f>
        <v>0</v>
      </c>
      <c r="S183" s="150">
        <v>0</v>
      </c>
      <c r="T183" s="151">
        <f>S183*H183</f>
        <v>0</v>
      </c>
      <c r="AR183" s="152" t="s">
        <v>191</v>
      </c>
      <c r="AT183" s="152" t="s">
        <v>187</v>
      </c>
      <c r="AU183" s="152" t="s">
        <v>83</v>
      </c>
      <c r="AY183" s="13" t="s">
        <v>185</v>
      </c>
      <c r="BE183" s="153">
        <f>IF(N183="základná",J183,0)</f>
        <v>0</v>
      </c>
      <c r="BF183" s="153">
        <f>IF(N183="znížená",J183,0)</f>
        <v>0</v>
      </c>
      <c r="BG183" s="153">
        <f>IF(N183="zákl. prenesená",J183,0)</f>
        <v>0</v>
      </c>
      <c r="BH183" s="153">
        <f>IF(N183="zníž. prenesená",J183,0)</f>
        <v>0</v>
      </c>
      <c r="BI183" s="153">
        <f>IF(N183="nulová",J183,0)</f>
        <v>0</v>
      </c>
      <c r="BJ183" s="13" t="s">
        <v>83</v>
      </c>
      <c r="BK183" s="153">
        <f>ROUND(I183*H183,2)</f>
        <v>0</v>
      </c>
      <c r="BL183" s="13" t="s">
        <v>191</v>
      </c>
      <c r="BM183" s="152" t="s">
        <v>924</v>
      </c>
    </row>
    <row r="184" spans="2:65" s="1" customFormat="1" ht="33" customHeight="1">
      <c r="B184" s="139"/>
      <c r="C184" s="140" t="s">
        <v>334</v>
      </c>
      <c r="D184" s="140" t="s">
        <v>187</v>
      </c>
      <c r="E184" s="141" t="s">
        <v>925</v>
      </c>
      <c r="F184" s="142" t="s">
        <v>926</v>
      </c>
      <c r="G184" s="143" t="s">
        <v>190</v>
      </c>
      <c r="H184" s="144">
        <v>955.13800000000003</v>
      </c>
      <c r="I184" s="145"/>
      <c r="J184" s="146">
        <f>ROUND(I184*H184,2)</f>
        <v>0</v>
      </c>
      <c r="K184" s="147"/>
      <c r="L184" s="28"/>
      <c r="M184" s="148" t="s">
        <v>1</v>
      </c>
      <c r="N184" s="149" t="s">
        <v>36</v>
      </c>
      <c r="P184" s="150">
        <f>O184*H184</f>
        <v>0</v>
      </c>
      <c r="Q184" s="150">
        <v>2.571E-2</v>
      </c>
      <c r="R184" s="150">
        <f>Q184*H184</f>
        <v>24.556597979999999</v>
      </c>
      <c r="S184" s="150">
        <v>0</v>
      </c>
      <c r="T184" s="151">
        <f>S184*H184</f>
        <v>0</v>
      </c>
      <c r="AR184" s="152" t="s">
        <v>191</v>
      </c>
      <c r="AT184" s="152" t="s">
        <v>187</v>
      </c>
      <c r="AU184" s="152" t="s">
        <v>83</v>
      </c>
      <c r="AY184" s="13" t="s">
        <v>185</v>
      </c>
      <c r="BE184" s="153">
        <f>IF(N184="základná",J184,0)</f>
        <v>0</v>
      </c>
      <c r="BF184" s="153">
        <f>IF(N184="znížená",J184,0)</f>
        <v>0</v>
      </c>
      <c r="BG184" s="153">
        <f>IF(N184="zákl. prenesená",J184,0)</f>
        <v>0</v>
      </c>
      <c r="BH184" s="153">
        <f>IF(N184="zníž. prenesená",J184,0)</f>
        <v>0</v>
      </c>
      <c r="BI184" s="153">
        <f>IF(N184="nulová",J184,0)</f>
        <v>0</v>
      </c>
      <c r="BJ184" s="13" t="s">
        <v>83</v>
      </c>
      <c r="BK184" s="153">
        <f>ROUND(I184*H184,2)</f>
        <v>0</v>
      </c>
      <c r="BL184" s="13" t="s">
        <v>191</v>
      </c>
      <c r="BM184" s="152" t="s">
        <v>927</v>
      </c>
    </row>
    <row r="185" spans="2:65" s="1" customFormat="1" ht="24.25" customHeight="1">
      <c r="B185" s="139"/>
      <c r="C185" s="140" t="s">
        <v>338</v>
      </c>
      <c r="D185" s="140" t="s">
        <v>187</v>
      </c>
      <c r="E185" s="141" t="s">
        <v>928</v>
      </c>
      <c r="F185" s="142" t="s">
        <v>929</v>
      </c>
      <c r="G185" s="143" t="s">
        <v>190</v>
      </c>
      <c r="H185" s="144">
        <v>88</v>
      </c>
      <c r="I185" s="145"/>
      <c r="J185" s="146">
        <f>ROUND(I185*H185,2)</f>
        <v>0</v>
      </c>
      <c r="K185" s="147"/>
      <c r="L185" s="28"/>
      <c r="M185" s="148" t="s">
        <v>1</v>
      </c>
      <c r="N185" s="149" t="s">
        <v>36</v>
      </c>
      <c r="P185" s="150">
        <f>O185*H185</f>
        <v>0</v>
      </c>
      <c r="Q185" s="150">
        <v>6.1799999999999997E-3</v>
      </c>
      <c r="R185" s="150">
        <f>Q185*H185</f>
        <v>0.54383999999999999</v>
      </c>
      <c r="S185" s="150">
        <v>0</v>
      </c>
      <c r="T185" s="151">
        <f>S185*H185</f>
        <v>0</v>
      </c>
      <c r="AR185" s="152" t="s">
        <v>191</v>
      </c>
      <c r="AT185" s="152" t="s">
        <v>187</v>
      </c>
      <c r="AU185" s="152" t="s">
        <v>83</v>
      </c>
      <c r="AY185" s="13" t="s">
        <v>185</v>
      </c>
      <c r="BE185" s="153">
        <f>IF(N185="základná",J185,0)</f>
        <v>0</v>
      </c>
      <c r="BF185" s="153">
        <f>IF(N185="znížená",J185,0)</f>
        <v>0</v>
      </c>
      <c r="BG185" s="153">
        <f>IF(N185="zákl. prenesená",J185,0)</f>
        <v>0</v>
      </c>
      <c r="BH185" s="153">
        <f>IF(N185="zníž. prenesená",J185,0)</f>
        <v>0</v>
      </c>
      <c r="BI185" s="153">
        <f>IF(N185="nulová",J185,0)</f>
        <v>0</v>
      </c>
      <c r="BJ185" s="13" t="s">
        <v>83</v>
      </c>
      <c r="BK185" s="153">
        <f>ROUND(I185*H185,2)</f>
        <v>0</v>
      </c>
      <c r="BL185" s="13" t="s">
        <v>191</v>
      </c>
      <c r="BM185" s="152" t="s">
        <v>930</v>
      </c>
    </row>
    <row r="186" spans="2:65" s="1" customFormat="1" ht="16.5" customHeight="1">
      <c r="B186" s="139"/>
      <c r="C186" s="140" t="s">
        <v>342</v>
      </c>
      <c r="D186" s="140" t="s">
        <v>187</v>
      </c>
      <c r="E186" s="141" t="s">
        <v>931</v>
      </c>
      <c r="F186" s="142" t="s">
        <v>932</v>
      </c>
      <c r="G186" s="143" t="s">
        <v>190</v>
      </c>
      <c r="H186" s="144">
        <v>1116.6199999999999</v>
      </c>
      <c r="I186" s="145"/>
      <c r="J186" s="146">
        <f>ROUND(I186*H186,2)</f>
        <v>0</v>
      </c>
      <c r="K186" s="147"/>
      <c r="L186" s="28"/>
      <c r="M186" s="148" t="s">
        <v>1</v>
      </c>
      <c r="N186" s="149" t="s">
        <v>36</v>
      </c>
      <c r="P186" s="150">
        <f>O186*H186</f>
        <v>0</v>
      </c>
      <c r="Q186" s="150">
        <v>5.0000000000000002E-5</v>
      </c>
      <c r="R186" s="150">
        <f>Q186*H186</f>
        <v>5.5830999999999999E-2</v>
      </c>
      <c r="S186" s="150">
        <v>0</v>
      </c>
      <c r="T186" s="151">
        <f>S186*H186</f>
        <v>0</v>
      </c>
      <c r="AR186" s="152" t="s">
        <v>191</v>
      </c>
      <c r="AT186" s="152" t="s">
        <v>187</v>
      </c>
      <c r="AU186" s="152" t="s">
        <v>83</v>
      </c>
      <c r="AY186" s="13" t="s">
        <v>185</v>
      </c>
      <c r="BE186" s="153">
        <f>IF(N186="základná",J186,0)</f>
        <v>0</v>
      </c>
      <c r="BF186" s="153">
        <f>IF(N186="znížená",J186,0)</f>
        <v>0</v>
      </c>
      <c r="BG186" s="153">
        <f>IF(N186="zákl. prenesená",J186,0)</f>
        <v>0</v>
      </c>
      <c r="BH186" s="153">
        <f>IF(N186="zníž. prenesená",J186,0)</f>
        <v>0</v>
      </c>
      <c r="BI186" s="153">
        <f>IF(N186="nulová",J186,0)</f>
        <v>0</v>
      </c>
      <c r="BJ186" s="13" t="s">
        <v>83</v>
      </c>
      <c r="BK186" s="153">
        <f>ROUND(I186*H186,2)</f>
        <v>0</v>
      </c>
      <c r="BL186" s="13" t="s">
        <v>191</v>
      </c>
      <c r="BM186" s="152" t="s">
        <v>933</v>
      </c>
    </row>
    <row r="187" spans="2:65" s="11" customFormat="1" ht="23" customHeight="1">
      <c r="B187" s="127"/>
      <c r="D187" s="128" t="s">
        <v>69</v>
      </c>
      <c r="E187" s="137" t="s">
        <v>548</v>
      </c>
      <c r="F187" s="137" t="s">
        <v>549</v>
      </c>
      <c r="I187" s="130"/>
      <c r="J187" s="138">
        <f>BK187</f>
        <v>0</v>
      </c>
      <c r="L187" s="127"/>
      <c r="M187" s="132"/>
      <c r="P187" s="133">
        <f>P188</f>
        <v>0</v>
      </c>
      <c r="R187" s="133">
        <f>R188</f>
        <v>0</v>
      </c>
      <c r="T187" s="134">
        <f>T188</f>
        <v>0</v>
      </c>
      <c r="AR187" s="128" t="s">
        <v>77</v>
      </c>
      <c r="AT187" s="135" t="s">
        <v>69</v>
      </c>
      <c r="AU187" s="135" t="s">
        <v>77</v>
      </c>
      <c r="AY187" s="128" t="s">
        <v>185</v>
      </c>
      <c r="BK187" s="136">
        <f>BK188</f>
        <v>0</v>
      </c>
    </row>
    <row r="188" spans="2:65" s="1" customFormat="1" ht="33" customHeight="1">
      <c r="B188" s="139"/>
      <c r="C188" s="140" t="s">
        <v>346</v>
      </c>
      <c r="D188" s="140" t="s">
        <v>187</v>
      </c>
      <c r="E188" s="141" t="s">
        <v>934</v>
      </c>
      <c r="F188" s="142" t="s">
        <v>935</v>
      </c>
      <c r="G188" s="143" t="s">
        <v>223</v>
      </c>
      <c r="H188" s="144">
        <v>1561.62</v>
      </c>
      <c r="I188" s="145"/>
      <c r="J188" s="146">
        <f>ROUND(I188*H188,2)</f>
        <v>0</v>
      </c>
      <c r="K188" s="147"/>
      <c r="L188" s="28"/>
      <c r="M188" s="148" t="s">
        <v>1</v>
      </c>
      <c r="N188" s="149" t="s">
        <v>36</v>
      </c>
      <c r="P188" s="150">
        <f>O188*H188</f>
        <v>0</v>
      </c>
      <c r="Q188" s="150">
        <v>0</v>
      </c>
      <c r="R188" s="150">
        <f>Q188*H188</f>
        <v>0</v>
      </c>
      <c r="S188" s="150">
        <v>0</v>
      </c>
      <c r="T188" s="151">
        <f>S188*H188</f>
        <v>0</v>
      </c>
      <c r="AR188" s="152" t="s">
        <v>191</v>
      </c>
      <c r="AT188" s="152" t="s">
        <v>187</v>
      </c>
      <c r="AU188" s="152" t="s">
        <v>83</v>
      </c>
      <c r="AY188" s="13" t="s">
        <v>185</v>
      </c>
      <c r="BE188" s="153">
        <f>IF(N188="základná",J188,0)</f>
        <v>0</v>
      </c>
      <c r="BF188" s="153">
        <f>IF(N188="znížená",J188,0)</f>
        <v>0</v>
      </c>
      <c r="BG188" s="153">
        <f>IF(N188="zákl. prenesená",J188,0)</f>
        <v>0</v>
      </c>
      <c r="BH188" s="153">
        <f>IF(N188="zníž. prenesená",J188,0)</f>
        <v>0</v>
      </c>
      <c r="BI188" s="153">
        <f>IF(N188="nulová",J188,0)</f>
        <v>0</v>
      </c>
      <c r="BJ188" s="13" t="s">
        <v>83</v>
      </c>
      <c r="BK188" s="153">
        <f>ROUND(I188*H188,2)</f>
        <v>0</v>
      </c>
      <c r="BL188" s="13" t="s">
        <v>191</v>
      </c>
      <c r="BM188" s="152" t="s">
        <v>936</v>
      </c>
    </row>
    <row r="189" spans="2:65" s="11" customFormat="1" ht="26" customHeight="1">
      <c r="B189" s="127"/>
      <c r="D189" s="128" t="s">
        <v>69</v>
      </c>
      <c r="E189" s="129" t="s">
        <v>554</v>
      </c>
      <c r="F189" s="129" t="s">
        <v>555</v>
      </c>
      <c r="I189" s="130"/>
      <c r="J189" s="131">
        <f>BK189</f>
        <v>0</v>
      </c>
      <c r="L189" s="127"/>
      <c r="M189" s="132"/>
      <c r="P189" s="133">
        <f>P190+P193+P199+P205+P214+P218+P223</f>
        <v>0</v>
      </c>
      <c r="R189" s="133">
        <f>R190+R193+R199+R205+R214+R218+R223</f>
        <v>25.054885079999998</v>
      </c>
      <c r="T189" s="134">
        <f>T190+T193+T199+T205+T214+T218+T223</f>
        <v>0</v>
      </c>
      <c r="AR189" s="128" t="s">
        <v>83</v>
      </c>
      <c r="AT189" s="135" t="s">
        <v>69</v>
      </c>
      <c r="AU189" s="135" t="s">
        <v>70</v>
      </c>
      <c r="AY189" s="128" t="s">
        <v>185</v>
      </c>
      <c r="BK189" s="136">
        <f>BK190+BK193+BK199+BK205+BK214+BK218+BK223</f>
        <v>0</v>
      </c>
    </row>
    <row r="190" spans="2:65" s="11" customFormat="1" ht="23" customHeight="1">
      <c r="B190" s="127"/>
      <c r="D190" s="128" t="s">
        <v>69</v>
      </c>
      <c r="E190" s="137" t="s">
        <v>937</v>
      </c>
      <c r="F190" s="137" t="s">
        <v>938</v>
      </c>
      <c r="I190" s="130"/>
      <c r="J190" s="138">
        <f>BK190</f>
        <v>0</v>
      </c>
      <c r="L190" s="127"/>
      <c r="M190" s="132"/>
      <c r="P190" s="133">
        <f>SUM(P191:P192)</f>
        <v>0</v>
      </c>
      <c r="R190" s="133">
        <f>SUM(R191:R192)</f>
        <v>0</v>
      </c>
      <c r="T190" s="134">
        <f>SUM(T191:T192)</f>
        <v>0</v>
      </c>
      <c r="AR190" s="128" t="s">
        <v>83</v>
      </c>
      <c r="AT190" s="135" t="s">
        <v>69</v>
      </c>
      <c r="AU190" s="135" t="s">
        <v>77</v>
      </c>
      <c r="AY190" s="128" t="s">
        <v>185</v>
      </c>
      <c r="BK190" s="136">
        <f>SUM(BK191:BK192)</f>
        <v>0</v>
      </c>
    </row>
    <row r="191" spans="2:65" s="1" customFormat="1" ht="24.25" customHeight="1">
      <c r="B191" s="139"/>
      <c r="C191" s="140" t="s">
        <v>350</v>
      </c>
      <c r="D191" s="140" t="s">
        <v>187</v>
      </c>
      <c r="E191" s="141" t="s">
        <v>939</v>
      </c>
      <c r="F191" s="142" t="s">
        <v>940</v>
      </c>
      <c r="G191" s="143" t="s">
        <v>190</v>
      </c>
      <c r="H191" s="144">
        <v>0</v>
      </c>
      <c r="I191" s="145"/>
      <c r="J191" s="146">
        <f>ROUND(I191*H191,2)</f>
        <v>0</v>
      </c>
      <c r="K191" s="147"/>
      <c r="L191" s="28"/>
      <c r="M191" s="148" t="s">
        <v>1</v>
      </c>
      <c r="N191" s="149" t="s">
        <v>36</v>
      </c>
      <c r="P191" s="150">
        <f>O191*H191</f>
        <v>0</v>
      </c>
      <c r="Q191" s="150">
        <v>1.7041999999999999E-3</v>
      </c>
      <c r="R191" s="150">
        <f>Q191*H191</f>
        <v>0</v>
      </c>
      <c r="S191" s="150">
        <v>0</v>
      </c>
      <c r="T191" s="151">
        <f>S191*H191</f>
        <v>0</v>
      </c>
      <c r="AR191" s="152" t="s">
        <v>252</v>
      </c>
      <c r="AT191" s="152" t="s">
        <v>187</v>
      </c>
      <c r="AU191" s="152" t="s">
        <v>83</v>
      </c>
      <c r="AY191" s="13" t="s">
        <v>185</v>
      </c>
      <c r="BE191" s="153">
        <f>IF(N191="základná",J191,0)</f>
        <v>0</v>
      </c>
      <c r="BF191" s="153">
        <f>IF(N191="znížená",J191,0)</f>
        <v>0</v>
      </c>
      <c r="BG191" s="153">
        <f>IF(N191="zákl. prenesená",J191,0)</f>
        <v>0</v>
      </c>
      <c r="BH191" s="153">
        <f>IF(N191="zníž. prenesená",J191,0)</f>
        <v>0</v>
      </c>
      <c r="BI191" s="153">
        <f>IF(N191="nulová",J191,0)</f>
        <v>0</v>
      </c>
      <c r="BJ191" s="13" t="s">
        <v>83</v>
      </c>
      <c r="BK191" s="153">
        <f>ROUND(I191*H191,2)</f>
        <v>0</v>
      </c>
      <c r="BL191" s="13" t="s">
        <v>252</v>
      </c>
      <c r="BM191" s="152" t="s">
        <v>941</v>
      </c>
    </row>
    <row r="192" spans="2:65" s="1" customFormat="1" ht="24.25" customHeight="1">
      <c r="B192" s="139"/>
      <c r="C192" s="140" t="s">
        <v>354</v>
      </c>
      <c r="D192" s="140" t="s">
        <v>187</v>
      </c>
      <c r="E192" s="141" t="s">
        <v>942</v>
      </c>
      <c r="F192" s="142" t="s">
        <v>943</v>
      </c>
      <c r="G192" s="143" t="s">
        <v>190</v>
      </c>
      <c r="H192" s="144">
        <v>0</v>
      </c>
      <c r="I192" s="145"/>
      <c r="J192" s="146">
        <f>ROUND(I192*H192,2)</f>
        <v>0</v>
      </c>
      <c r="K192" s="147"/>
      <c r="L192" s="28"/>
      <c r="M192" s="148" t="s">
        <v>1</v>
      </c>
      <c r="N192" s="149" t="s">
        <v>36</v>
      </c>
      <c r="P192" s="150">
        <f>O192*H192</f>
        <v>0</v>
      </c>
      <c r="Q192" s="150">
        <v>1.7041999999999999E-3</v>
      </c>
      <c r="R192" s="150">
        <f>Q192*H192</f>
        <v>0</v>
      </c>
      <c r="S192" s="150">
        <v>0</v>
      </c>
      <c r="T192" s="151">
        <f>S192*H192</f>
        <v>0</v>
      </c>
      <c r="AR192" s="152" t="s">
        <v>252</v>
      </c>
      <c r="AT192" s="152" t="s">
        <v>187</v>
      </c>
      <c r="AU192" s="152" t="s">
        <v>83</v>
      </c>
      <c r="AY192" s="13" t="s">
        <v>185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3" t="s">
        <v>83</v>
      </c>
      <c r="BK192" s="153">
        <f>ROUND(I192*H192,2)</f>
        <v>0</v>
      </c>
      <c r="BL192" s="13" t="s">
        <v>252</v>
      </c>
      <c r="BM192" s="152" t="s">
        <v>944</v>
      </c>
    </row>
    <row r="193" spans="2:65" s="11" customFormat="1" ht="23" customHeight="1">
      <c r="B193" s="127"/>
      <c r="D193" s="128" t="s">
        <v>69</v>
      </c>
      <c r="E193" s="137" t="s">
        <v>945</v>
      </c>
      <c r="F193" s="137" t="s">
        <v>946</v>
      </c>
      <c r="I193" s="130"/>
      <c r="J193" s="138">
        <f>BK193</f>
        <v>0</v>
      </c>
      <c r="L193" s="127"/>
      <c r="M193" s="132"/>
      <c r="P193" s="133">
        <f>SUM(P194:P198)</f>
        <v>0</v>
      </c>
      <c r="R193" s="133">
        <f>SUM(R194:R198)</f>
        <v>4.1023625999999993</v>
      </c>
      <c r="T193" s="134">
        <f>SUM(T194:T198)</f>
        <v>0</v>
      </c>
      <c r="AR193" s="128" t="s">
        <v>83</v>
      </c>
      <c r="AT193" s="135" t="s">
        <v>69</v>
      </c>
      <c r="AU193" s="135" t="s">
        <v>77</v>
      </c>
      <c r="AY193" s="128" t="s">
        <v>185</v>
      </c>
      <c r="BK193" s="136">
        <f>SUM(BK194:BK198)</f>
        <v>0</v>
      </c>
    </row>
    <row r="194" spans="2:65" s="1" customFormat="1" ht="33" customHeight="1">
      <c r="B194" s="139"/>
      <c r="C194" s="140" t="s">
        <v>358</v>
      </c>
      <c r="D194" s="140" t="s">
        <v>187</v>
      </c>
      <c r="E194" s="141" t="s">
        <v>947</v>
      </c>
      <c r="F194" s="142" t="s">
        <v>948</v>
      </c>
      <c r="G194" s="143" t="s">
        <v>190</v>
      </c>
      <c r="H194" s="144">
        <v>176.53</v>
      </c>
      <c r="I194" s="145"/>
      <c r="J194" s="146">
        <f>ROUND(I194*H194,2)</f>
        <v>0</v>
      </c>
      <c r="K194" s="147"/>
      <c r="L194" s="28"/>
      <c r="M194" s="148" t="s">
        <v>1</v>
      </c>
      <c r="N194" s="149" t="s">
        <v>36</v>
      </c>
      <c r="P194" s="150">
        <f>O194*H194</f>
        <v>0</v>
      </c>
      <c r="Q194" s="150">
        <v>2.2919999999999999E-2</v>
      </c>
      <c r="R194" s="150">
        <f>Q194*H194</f>
        <v>4.0460675999999998</v>
      </c>
      <c r="S194" s="150">
        <v>0</v>
      </c>
      <c r="T194" s="151">
        <f>S194*H194</f>
        <v>0</v>
      </c>
      <c r="AR194" s="152" t="s">
        <v>252</v>
      </c>
      <c r="AT194" s="152" t="s">
        <v>187</v>
      </c>
      <c r="AU194" s="152" t="s">
        <v>83</v>
      </c>
      <c r="AY194" s="13" t="s">
        <v>185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3" t="s">
        <v>83</v>
      </c>
      <c r="BK194" s="153">
        <f>ROUND(I194*H194,2)</f>
        <v>0</v>
      </c>
      <c r="BL194" s="13" t="s">
        <v>252</v>
      </c>
      <c r="BM194" s="152" t="s">
        <v>949</v>
      </c>
    </row>
    <row r="195" spans="2:65" s="1" customFormat="1" ht="24.25" customHeight="1">
      <c r="B195" s="139"/>
      <c r="C195" s="140" t="s">
        <v>362</v>
      </c>
      <c r="D195" s="140" t="s">
        <v>187</v>
      </c>
      <c r="E195" s="141" t="s">
        <v>950</v>
      </c>
      <c r="F195" s="142" t="s">
        <v>951</v>
      </c>
      <c r="G195" s="143" t="s">
        <v>255</v>
      </c>
      <c r="H195" s="144">
        <v>2</v>
      </c>
      <c r="I195" s="145"/>
      <c r="J195" s="146">
        <f>ROUND(I195*H195,2)</f>
        <v>0</v>
      </c>
      <c r="K195" s="147"/>
      <c r="L195" s="28"/>
      <c r="M195" s="148" t="s">
        <v>1</v>
      </c>
      <c r="N195" s="149" t="s">
        <v>36</v>
      </c>
      <c r="P195" s="150">
        <f>O195*H195</f>
        <v>0</v>
      </c>
      <c r="Q195" s="150">
        <v>1.3950000000000001E-2</v>
      </c>
      <c r="R195" s="150">
        <f>Q195*H195</f>
        <v>2.7900000000000001E-2</v>
      </c>
      <c r="S195" s="150">
        <v>0</v>
      </c>
      <c r="T195" s="151">
        <f>S195*H195</f>
        <v>0</v>
      </c>
      <c r="AR195" s="152" t="s">
        <v>252</v>
      </c>
      <c r="AT195" s="152" t="s">
        <v>187</v>
      </c>
      <c r="AU195" s="152" t="s">
        <v>83</v>
      </c>
      <c r="AY195" s="13" t="s">
        <v>185</v>
      </c>
      <c r="BE195" s="153">
        <f>IF(N195="základná",J195,0)</f>
        <v>0</v>
      </c>
      <c r="BF195" s="153">
        <f>IF(N195="znížená",J195,0)</f>
        <v>0</v>
      </c>
      <c r="BG195" s="153">
        <f>IF(N195="zákl. prenesená",J195,0)</f>
        <v>0</v>
      </c>
      <c r="BH195" s="153">
        <f>IF(N195="zníž. prenesená",J195,0)</f>
        <v>0</v>
      </c>
      <c r="BI195" s="153">
        <f>IF(N195="nulová",J195,0)</f>
        <v>0</v>
      </c>
      <c r="BJ195" s="13" t="s">
        <v>83</v>
      </c>
      <c r="BK195" s="153">
        <f>ROUND(I195*H195,2)</f>
        <v>0</v>
      </c>
      <c r="BL195" s="13" t="s">
        <v>252</v>
      </c>
      <c r="BM195" s="152" t="s">
        <v>952</v>
      </c>
    </row>
    <row r="196" spans="2:65" s="1" customFormat="1" ht="24.25" customHeight="1">
      <c r="B196" s="139"/>
      <c r="C196" s="140" t="s">
        <v>366</v>
      </c>
      <c r="D196" s="140" t="s">
        <v>187</v>
      </c>
      <c r="E196" s="141" t="s">
        <v>953</v>
      </c>
      <c r="F196" s="142" t="s">
        <v>954</v>
      </c>
      <c r="G196" s="143" t="s">
        <v>255</v>
      </c>
      <c r="H196" s="144">
        <v>1</v>
      </c>
      <c r="I196" s="145"/>
      <c r="J196" s="146">
        <f>ROUND(I196*H196,2)</f>
        <v>0</v>
      </c>
      <c r="K196" s="147"/>
      <c r="L196" s="28"/>
      <c r="M196" s="148" t="s">
        <v>1</v>
      </c>
      <c r="N196" s="149" t="s">
        <v>36</v>
      </c>
      <c r="P196" s="150">
        <f>O196*H196</f>
        <v>0</v>
      </c>
      <c r="Q196" s="150">
        <v>1.4016000000000001E-2</v>
      </c>
      <c r="R196" s="150">
        <f>Q196*H196</f>
        <v>1.4016000000000001E-2</v>
      </c>
      <c r="S196" s="150">
        <v>0</v>
      </c>
      <c r="T196" s="151">
        <f>S196*H196</f>
        <v>0</v>
      </c>
      <c r="AR196" s="152" t="s">
        <v>252</v>
      </c>
      <c r="AT196" s="152" t="s">
        <v>187</v>
      </c>
      <c r="AU196" s="152" t="s">
        <v>83</v>
      </c>
      <c r="AY196" s="13" t="s">
        <v>185</v>
      </c>
      <c r="BE196" s="153">
        <f>IF(N196="základná",J196,0)</f>
        <v>0</v>
      </c>
      <c r="BF196" s="153">
        <f>IF(N196="znížená",J196,0)</f>
        <v>0</v>
      </c>
      <c r="BG196" s="153">
        <f>IF(N196="zákl. prenesená",J196,0)</f>
        <v>0</v>
      </c>
      <c r="BH196" s="153">
        <f>IF(N196="zníž. prenesená",J196,0)</f>
        <v>0</v>
      </c>
      <c r="BI196" s="153">
        <f>IF(N196="nulová",J196,0)</f>
        <v>0</v>
      </c>
      <c r="BJ196" s="13" t="s">
        <v>83</v>
      </c>
      <c r="BK196" s="153">
        <f>ROUND(I196*H196,2)</f>
        <v>0</v>
      </c>
      <c r="BL196" s="13" t="s">
        <v>252</v>
      </c>
      <c r="BM196" s="152" t="s">
        <v>955</v>
      </c>
    </row>
    <row r="197" spans="2:65" s="1" customFormat="1" ht="24.25" customHeight="1">
      <c r="B197" s="139"/>
      <c r="C197" s="140" t="s">
        <v>370</v>
      </c>
      <c r="D197" s="140" t="s">
        <v>187</v>
      </c>
      <c r="E197" s="141" t="s">
        <v>956</v>
      </c>
      <c r="F197" s="142" t="s">
        <v>957</v>
      </c>
      <c r="G197" s="143" t="s">
        <v>255</v>
      </c>
      <c r="H197" s="144">
        <v>1</v>
      </c>
      <c r="I197" s="145"/>
      <c r="J197" s="146">
        <f>ROUND(I197*H197,2)</f>
        <v>0</v>
      </c>
      <c r="K197" s="147"/>
      <c r="L197" s="28"/>
      <c r="M197" s="148" t="s">
        <v>1</v>
      </c>
      <c r="N197" s="149" t="s">
        <v>36</v>
      </c>
      <c r="P197" s="150">
        <f>O197*H197</f>
        <v>0</v>
      </c>
      <c r="Q197" s="150">
        <v>1.4378999999999999E-2</v>
      </c>
      <c r="R197" s="150">
        <f>Q197*H197</f>
        <v>1.4378999999999999E-2</v>
      </c>
      <c r="S197" s="150">
        <v>0</v>
      </c>
      <c r="T197" s="151">
        <f>S197*H197</f>
        <v>0</v>
      </c>
      <c r="AR197" s="152" t="s">
        <v>252</v>
      </c>
      <c r="AT197" s="152" t="s">
        <v>187</v>
      </c>
      <c r="AU197" s="152" t="s">
        <v>83</v>
      </c>
      <c r="AY197" s="13" t="s">
        <v>185</v>
      </c>
      <c r="BE197" s="153">
        <f>IF(N197="základná",J197,0)</f>
        <v>0</v>
      </c>
      <c r="BF197" s="153">
        <f>IF(N197="znížená",J197,0)</f>
        <v>0</v>
      </c>
      <c r="BG197" s="153">
        <f>IF(N197="zákl. prenesená",J197,0)</f>
        <v>0</v>
      </c>
      <c r="BH197" s="153">
        <f>IF(N197="zníž. prenesená",J197,0)</f>
        <v>0</v>
      </c>
      <c r="BI197" s="153">
        <f>IF(N197="nulová",J197,0)</f>
        <v>0</v>
      </c>
      <c r="BJ197" s="13" t="s">
        <v>83</v>
      </c>
      <c r="BK197" s="153">
        <f>ROUND(I197*H197,2)</f>
        <v>0</v>
      </c>
      <c r="BL197" s="13" t="s">
        <v>252</v>
      </c>
      <c r="BM197" s="152" t="s">
        <v>958</v>
      </c>
    </row>
    <row r="198" spans="2:65" s="1" customFormat="1" ht="24.25" customHeight="1">
      <c r="B198" s="139"/>
      <c r="C198" s="140" t="s">
        <v>374</v>
      </c>
      <c r="D198" s="140" t="s">
        <v>187</v>
      </c>
      <c r="E198" s="141" t="s">
        <v>959</v>
      </c>
      <c r="F198" s="142" t="s">
        <v>960</v>
      </c>
      <c r="G198" s="143" t="s">
        <v>586</v>
      </c>
      <c r="H198" s="165"/>
      <c r="I198" s="145"/>
      <c r="J198" s="146">
        <f>ROUND(I198*H198,2)</f>
        <v>0</v>
      </c>
      <c r="K198" s="147"/>
      <c r="L198" s="28"/>
      <c r="M198" s="148" t="s">
        <v>1</v>
      </c>
      <c r="N198" s="149" t="s">
        <v>36</v>
      </c>
      <c r="P198" s="150">
        <f>O198*H198</f>
        <v>0</v>
      </c>
      <c r="Q198" s="150">
        <v>0</v>
      </c>
      <c r="R198" s="150">
        <f>Q198*H198</f>
        <v>0</v>
      </c>
      <c r="S198" s="150">
        <v>0</v>
      </c>
      <c r="T198" s="151">
        <f>S198*H198</f>
        <v>0</v>
      </c>
      <c r="AR198" s="152" t="s">
        <v>252</v>
      </c>
      <c r="AT198" s="152" t="s">
        <v>187</v>
      </c>
      <c r="AU198" s="152" t="s">
        <v>83</v>
      </c>
      <c r="AY198" s="13" t="s">
        <v>185</v>
      </c>
      <c r="BE198" s="153">
        <f>IF(N198="základná",J198,0)</f>
        <v>0</v>
      </c>
      <c r="BF198" s="153">
        <f>IF(N198="znížená",J198,0)</f>
        <v>0</v>
      </c>
      <c r="BG198" s="153">
        <f>IF(N198="zákl. prenesená",J198,0)</f>
        <v>0</v>
      </c>
      <c r="BH198" s="153">
        <f>IF(N198="zníž. prenesená",J198,0)</f>
        <v>0</v>
      </c>
      <c r="BI198" s="153">
        <f>IF(N198="nulová",J198,0)</f>
        <v>0</v>
      </c>
      <c r="BJ198" s="13" t="s">
        <v>83</v>
      </c>
      <c r="BK198" s="153">
        <f>ROUND(I198*H198,2)</f>
        <v>0</v>
      </c>
      <c r="BL198" s="13" t="s">
        <v>252</v>
      </c>
      <c r="BM198" s="152" t="s">
        <v>961</v>
      </c>
    </row>
    <row r="199" spans="2:65" s="11" customFormat="1" ht="23" customHeight="1">
      <c r="B199" s="127"/>
      <c r="D199" s="128" t="s">
        <v>69</v>
      </c>
      <c r="E199" s="137" t="s">
        <v>634</v>
      </c>
      <c r="F199" s="137" t="s">
        <v>635</v>
      </c>
      <c r="I199" s="130"/>
      <c r="J199" s="138">
        <f>BK199</f>
        <v>0</v>
      </c>
      <c r="L199" s="127"/>
      <c r="M199" s="132"/>
      <c r="P199" s="133">
        <f>SUM(P200:P204)</f>
        <v>0</v>
      </c>
      <c r="R199" s="133">
        <f>SUM(R200:R204)</f>
        <v>0.48915168000000003</v>
      </c>
      <c r="T199" s="134">
        <f>SUM(T200:T204)</f>
        <v>0</v>
      </c>
      <c r="AR199" s="128" t="s">
        <v>83</v>
      </c>
      <c r="AT199" s="135" t="s">
        <v>69</v>
      </c>
      <c r="AU199" s="135" t="s">
        <v>77</v>
      </c>
      <c r="AY199" s="128" t="s">
        <v>185</v>
      </c>
      <c r="BK199" s="136">
        <f>SUM(BK200:BK204)</f>
        <v>0</v>
      </c>
    </row>
    <row r="200" spans="2:65" s="1" customFormat="1" ht="16.5" customHeight="1">
      <c r="B200" s="139"/>
      <c r="C200" s="140" t="s">
        <v>379</v>
      </c>
      <c r="D200" s="140" t="s">
        <v>187</v>
      </c>
      <c r="E200" s="141" t="s">
        <v>962</v>
      </c>
      <c r="F200" s="142" t="s">
        <v>963</v>
      </c>
      <c r="G200" s="143" t="s">
        <v>241</v>
      </c>
      <c r="H200" s="144">
        <v>145</v>
      </c>
      <c r="I200" s="145"/>
      <c r="J200" s="146">
        <f>ROUND(I200*H200,2)</f>
        <v>0</v>
      </c>
      <c r="K200" s="147"/>
      <c r="L200" s="28"/>
      <c r="M200" s="148" t="s">
        <v>1</v>
      </c>
      <c r="N200" s="149" t="s">
        <v>36</v>
      </c>
      <c r="P200" s="150">
        <f>O200*H200</f>
        <v>0</v>
      </c>
      <c r="Q200" s="150">
        <v>2.3000000000000001E-4</v>
      </c>
      <c r="R200" s="150">
        <f>Q200*H200</f>
        <v>3.3349999999999998E-2</v>
      </c>
      <c r="S200" s="150">
        <v>0</v>
      </c>
      <c r="T200" s="151">
        <f>S200*H200</f>
        <v>0</v>
      </c>
      <c r="AR200" s="152" t="s">
        <v>252</v>
      </c>
      <c r="AT200" s="152" t="s">
        <v>187</v>
      </c>
      <c r="AU200" s="152" t="s">
        <v>83</v>
      </c>
      <c r="AY200" s="13" t="s">
        <v>185</v>
      </c>
      <c r="BE200" s="153">
        <f>IF(N200="základná",J200,0)</f>
        <v>0</v>
      </c>
      <c r="BF200" s="153">
        <f>IF(N200="znížená",J200,0)</f>
        <v>0</v>
      </c>
      <c r="BG200" s="153">
        <f>IF(N200="zákl. prenesená",J200,0)</f>
        <v>0</v>
      </c>
      <c r="BH200" s="153">
        <f>IF(N200="zníž. prenesená",J200,0)</f>
        <v>0</v>
      </c>
      <c r="BI200" s="153">
        <f>IF(N200="nulová",J200,0)</f>
        <v>0</v>
      </c>
      <c r="BJ200" s="13" t="s">
        <v>83</v>
      </c>
      <c r="BK200" s="153">
        <f>ROUND(I200*H200,2)</f>
        <v>0</v>
      </c>
      <c r="BL200" s="13" t="s">
        <v>252</v>
      </c>
      <c r="BM200" s="152" t="s">
        <v>964</v>
      </c>
    </row>
    <row r="201" spans="2:65" s="1" customFormat="1" ht="24.25" customHeight="1">
      <c r="B201" s="139"/>
      <c r="C201" s="140" t="s">
        <v>383</v>
      </c>
      <c r="D201" s="140" t="s">
        <v>187</v>
      </c>
      <c r="E201" s="141" t="s">
        <v>965</v>
      </c>
      <c r="F201" s="142" t="s">
        <v>966</v>
      </c>
      <c r="G201" s="143" t="s">
        <v>241</v>
      </c>
      <c r="H201" s="144">
        <v>145</v>
      </c>
      <c r="I201" s="145"/>
      <c r="J201" s="146">
        <f>ROUND(I201*H201,2)</f>
        <v>0</v>
      </c>
      <c r="K201" s="147"/>
      <c r="L201" s="28"/>
      <c r="M201" s="148" t="s">
        <v>1</v>
      </c>
      <c r="N201" s="149" t="s">
        <v>36</v>
      </c>
      <c r="P201" s="150">
        <f>O201*H201</f>
        <v>0</v>
      </c>
      <c r="Q201" s="150">
        <v>2.7200000000000002E-3</v>
      </c>
      <c r="R201" s="150">
        <f>Q201*H201</f>
        <v>0.39440000000000003</v>
      </c>
      <c r="S201" s="150">
        <v>0</v>
      </c>
      <c r="T201" s="151">
        <f>S201*H201</f>
        <v>0</v>
      </c>
      <c r="AR201" s="152" t="s">
        <v>191</v>
      </c>
      <c r="AT201" s="152" t="s">
        <v>187</v>
      </c>
      <c r="AU201" s="152" t="s">
        <v>83</v>
      </c>
      <c r="AY201" s="13" t="s">
        <v>185</v>
      </c>
      <c r="BE201" s="153">
        <f>IF(N201="základná",J201,0)</f>
        <v>0</v>
      </c>
      <c r="BF201" s="153">
        <f>IF(N201="znížená",J201,0)</f>
        <v>0</v>
      </c>
      <c r="BG201" s="153">
        <f>IF(N201="zákl. prenesená",J201,0)</f>
        <v>0</v>
      </c>
      <c r="BH201" s="153">
        <f>IF(N201="zníž. prenesená",J201,0)</f>
        <v>0</v>
      </c>
      <c r="BI201" s="153">
        <f>IF(N201="nulová",J201,0)</f>
        <v>0</v>
      </c>
      <c r="BJ201" s="13" t="s">
        <v>83</v>
      </c>
      <c r="BK201" s="153">
        <f>ROUND(I201*H201,2)</f>
        <v>0</v>
      </c>
      <c r="BL201" s="13" t="s">
        <v>191</v>
      </c>
      <c r="BM201" s="152" t="s">
        <v>967</v>
      </c>
    </row>
    <row r="202" spans="2:65" s="1" customFormat="1" ht="33" customHeight="1">
      <c r="B202" s="139"/>
      <c r="C202" s="140" t="s">
        <v>387</v>
      </c>
      <c r="D202" s="140" t="s">
        <v>187</v>
      </c>
      <c r="E202" s="141" t="s">
        <v>968</v>
      </c>
      <c r="F202" s="142" t="s">
        <v>969</v>
      </c>
      <c r="G202" s="143" t="s">
        <v>255</v>
      </c>
      <c r="H202" s="144">
        <v>4</v>
      </c>
      <c r="I202" s="145"/>
      <c r="J202" s="146">
        <f>ROUND(I202*H202,2)</f>
        <v>0</v>
      </c>
      <c r="K202" s="147"/>
      <c r="L202" s="28"/>
      <c r="M202" s="148" t="s">
        <v>1</v>
      </c>
      <c r="N202" s="149" t="s">
        <v>36</v>
      </c>
      <c r="P202" s="150">
        <f>O202*H202</f>
        <v>0</v>
      </c>
      <c r="Q202" s="150">
        <v>1.58142E-3</v>
      </c>
      <c r="R202" s="150">
        <f>Q202*H202</f>
        <v>6.3256800000000002E-3</v>
      </c>
      <c r="S202" s="150">
        <v>0</v>
      </c>
      <c r="T202" s="151">
        <f>S202*H202</f>
        <v>0</v>
      </c>
      <c r="AR202" s="152" t="s">
        <v>252</v>
      </c>
      <c r="AT202" s="152" t="s">
        <v>187</v>
      </c>
      <c r="AU202" s="152" t="s">
        <v>83</v>
      </c>
      <c r="AY202" s="13" t="s">
        <v>185</v>
      </c>
      <c r="BE202" s="153">
        <f>IF(N202="základná",J202,0)</f>
        <v>0</v>
      </c>
      <c r="BF202" s="153">
        <f>IF(N202="znížená",J202,0)</f>
        <v>0</v>
      </c>
      <c r="BG202" s="153">
        <f>IF(N202="zákl. prenesená",J202,0)</f>
        <v>0</v>
      </c>
      <c r="BH202" s="153">
        <f>IF(N202="zníž. prenesená",J202,0)</f>
        <v>0</v>
      </c>
      <c r="BI202" s="153">
        <f>IF(N202="nulová",J202,0)</f>
        <v>0</v>
      </c>
      <c r="BJ202" s="13" t="s">
        <v>83</v>
      </c>
      <c r="BK202" s="153">
        <f>ROUND(I202*H202,2)</f>
        <v>0</v>
      </c>
      <c r="BL202" s="13" t="s">
        <v>252</v>
      </c>
      <c r="BM202" s="152" t="s">
        <v>970</v>
      </c>
    </row>
    <row r="203" spans="2:65" s="1" customFormat="1" ht="24.25" customHeight="1">
      <c r="B203" s="139"/>
      <c r="C203" s="140" t="s">
        <v>391</v>
      </c>
      <c r="D203" s="140" t="s">
        <v>187</v>
      </c>
      <c r="E203" s="141" t="s">
        <v>661</v>
      </c>
      <c r="F203" s="142" t="s">
        <v>662</v>
      </c>
      <c r="G203" s="143" t="s">
        <v>241</v>
      </c>
      <c r="H203" s="144">
        <v>19.600000000000001</v>
      </c>
      <c r="I203" s="145"/>
      <c r="J203" s="146">
        <f>ROUND(I203*H203,2)</f>
        <v>0</v>
      </c>
      <c r="K203" s="147"/>
      <c r="L203" s="28"/>
      <c r="M203" s="148" t="s">
        <v>1</v>
      </c>
      <c r="N203" s="149" t="s">
        <v>36</v>
      </c>
      <c r="P203" s="150">
        <f>O203*H203</f>
        <v>0</v>
      </c>
      <c r="Q203" s="150">
        <v>2.81E-3</v>
      </c>
      <c r="R203" s="150">
        <f>Q203*H203</f>
        <v>5.5076000000000007E-2</v>
      </c>
      <c r="S203" s="150">
        <v>0</v>
      </c>
      <c r="T203" s="151">
        <f>S203*H203</f>
        <v>0</v>
      </c>
      <c r="AR203" s="152" t="s">
        <v>191</v>
      </c>
      <c r="AT203" s="152" t="s">
        <v>187</v>
      </c>
      <c r="AU203" s="152" t="s">
        <v>83</v>
      </c>
      <c r="AY203" s="13" t="s">
        <v>185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3" t="s">
        <v>83</v>
      </c>
      <c r="BK203" s="153">
        <f>ROUND(I203*H203,2)</f>
        <v>0</v>
      </c>
      <c r="BL203" s="13" t="s">
        <v>191</v>
      </c>
      <c r="BM203" s="152" t="s">
        <v>971</v>
      </c>
    </row>
    <row r="204" spans="2:65" s="1" customFormat="1" ht="24.25" customHeight="1">
      <c r="B204" s="139"/>
      <c r="C204" s="140" t="s">
        <v>395</v>
      </c>
      <c r="D204" s="140" t="s">
        <v>187</v>
      </c>
      <c r="E204" s="141" t="s">
        <v>665</v>
      </c>
      <c r="F204" s="142" t="s">
        <v>666</v>
      </c>
      <c r="G204" s="143" t="s">
        <v>586</v>
      </c>
      <c r="H204" s="165"/>
      <c r="I204" s="145"/>
      <c r="J204" s="146">
        <f>ROUND(I204*H204,2)</f>
        <v>0</v>
      </c>
      <c r="K204" s="147"/>
      <c r="L204" s="28"/>
      <c r="M204" s="148" t="s">
        <v>1</v>
      </c>
      <c r="N204" s="149" t="s">
        <v>36</v>
      </c>
      <c r="P204" s="150">
        <f>O204*H204</f>
        <v>0</v>
      </c>
      <c r="Q204" s="150">
        <v>0</v>
      </c>
      <c r="R204" s="150">
        <f>Q204*H204</f>
        <v>0</v>
      </c>
      <c r="S204" s="150">
        <v>0</v>
      </c>
      <c r="T204" s="151">
        <f>S204*H204</f>
        <v>0</v>
      </c>
      <c r="AR204" s="152" t="s">
        <v>252</v>
      </c>
      <c r="AT204" s="152" t="s">
        <v>187</v>
      </c>
      <c r="AU204" s="152" t="s">
        <v>83</v>
      </c>
      <c r="AY204" s="13" t="s">
        <v>185</v>
      </c>
      <c r="BE204" s="153">
        <f>IF(N204="základná",J204,0)</f>
        <v>0</v>
      </c>
      <c r="BF204" s="153">
        <f>IF(N204="znížená",J204,0)</f>
        <v>0</v>
      </c>
      <c r="BG204" s="153">
        <f>IF(N204="zákl. prenesená",J204,0)</f>
        <v>0</v>
      </c>
      <c r="BH204" s="153">
        <f>IF(N204="zníž. prenesená",J204,0)</f>
        <v>0</v>
      </c>
      <c r="BI204" s="153">
        <f>IF(N204="nulová",J204,0)</f>
        <v>0</v>
      </c>
      <c r="BJ204" s="13" t="s">
        <v>83</v>
      </c>
      <c r="BK204" s="153">
        <f>ROUND(I204*H204,2)</f>
        <v>0</v>
      </c>
      <c r="BL204" s="13" t="s">
        <v>252</v>
      </c>
      <c r="BM204" s="152" t="s">
        <v>972</v>
      </c>
    </row>
    <row r="205" spans="2:65" s="11" customFormat="1" ht="23" customHeight="1">
      <c r="B205" s="127"/>
      <c r="D205" s="128" t="s">
        <v>69</v>
      </c>
      <c r="E205" s="137" t="s">
        <v>668</v>
      </c>
      <c r="F205" s="137" t="s">
        <v>669</v>
      </c>
      <c r="I205" s="130"/>
      <c r="J205" s="138">
        <f>BK205</f>
        <v>0</v>
      </c>
      <c r="L205" s="127"/>
      <c r="M205" s="132"/>
      <c r="P205" s="133">
        <f>SUM(P206:P213)</f>
        <v>0</v>
      </c>
      <c r="R205" s="133">
        <f>SUM(R206:R213)</f>
        <v>0.13005700000000001</v>
      </c>
      <c r="T205" s="134">
        <f>SUM(T206:T213)</f>
        <v>0</v>
      </c>
      <c r="AR205" s="128" t="s">
        <v>83</v>
      </c>
      <c r="AT205" s="135" t="s">
        <v>69</v>
      </c>
      <c r="AU205" s="135" t="s">
        <v>77</v>
      </c>
      <c r="AY205" s="128" t="s">
        <v>185</v>
      </c>
      <c r="BK205" s="136">
        <f>SUM(BK206:BK213)</f>
        <v>0</v>
      </c>
    </row>
    <row r="206" spans="2:65" s="1" customFormat="1" ht="16.5" customHeight="1">
      <c r="B206" s="139"/>
      <c r="C206" s="140" t="s">
        <v>399</v>
      </c>
      <c r="D206" s="140" t="s">
        <v>187</v>
      </c>
      <c r="E206" s="141" t="s">
        <v>671</v>
      </c>
      <c r="F206" s="142" t="s">
        <v>672</v>
      </c>
      <c r="G206" s="143" t="s">
        <v>241</v>
      </c>
      <c r="H206" s="144">
        <v>20.5</v>
      </c>
      <c r="I206" s="145"/>
      <c r="J206" s="146">
        <f t="shared" ref="J206:J213" si="30">ROUND(I206*H206,2)</f>
        <v>0</v>
      </c>
      <c r="K206" s="147"/>
      <c r="L206" s="28"/>
      <c r="M206" s="148" t="s">
        <v>1</v>
      </c>
      <c r="N206" s="149" t="s">
        <v>36</v>
      </c>
      <c r="P206" s="150">
        <f t="shared" ref="P206:P213" si="31">O206*H206</f>
        <v>0</v>
      </c>
      <c r="Q206" s="150">
        <v>2.2000000000000001E-4</v>
      </c>
      <c r="R206" s="150">
        <f t="shared" ref="R206:R213" si="32">Q206*H206</f>
        <v>4.5100000000000001E-3</v>
      </c>
      <c r="S206" s="150">
        <v>0</v>
      </c>
      <c r="T206" s="151">
        <f t="shared" ref="T206:T213" si="33">S206*H206</f>
        <v>0</v>
      </c>
      <c r="AR206" s="152" t="s">
        <v>252</v>
      </c>
      <c r="AT206" s="152" t="s">
        <v>187</v>
      </c>
      <c r="AU206" s="152" t="s">
        <v>83</v>
      </c>
      <c r="AY206" s="13" t="s">
        <v>185</v>
      </c>
      <c r="BE206" s="153">
        <f t="shared" ref="BE206:BE213" si="34">IF(N206="základná",J206,0)</f>
        <v>0</v>
      </c>
      <c r="BF206" s="153">
        <f t="shared" ref="BF206:BF213" si="35">IF(N206="znížená",J206,0)</f>
        <v>0</v>
      </c>
      <c r="BG206" s="153">
        <f t="shared" ref="BG206:BG213" si="36">IF(N206="zákl. prenesená",J206,0)</f>
        <v>0</v>
      </c>
      <c r="BH206" s="153">
        <f t="shared" ref="BH206:BH213" si="37">IF(N206="zníž. prenesená",J206,0)</f>
        <v>0</v>
      </c>
      <c r="BI206" s="153">
        <f t="shared" ref="BI206:BI213" si="38">IF(N206="nulová",J206,0)</f>
        <v>0</v>
      </c>
      <c r="BJ206" s="13" t="s">
        <v>83</v>
      </c>
      <c r="BK206" s="153">
        <f t="shared" ref="BK206:BK213" si="39">ROUND(I206*H206,2)</f>
        <v>0</v>
      </c>
      <c r="BL206" s="13" t="s">
        <v>252</v>
      </c>
      <c r="BM206" s="152" t="s">
        <v>973</v>
      </c>
    </row>
    <row r="207" spans="2:65" s="1" customFormat="1" ht="24.25" customHeight="1">
      <c r="B207" s="139"/>
      <c r="C207" s="140" t="s">
        <v>403</v>
      </c>
      <c r="D207" s="140" t="s">
        <v>187</v>
      </c>
      <c r="E207" s="141" t="s">
        <v>675</v>
      </c>
      <c r="F207" s="142" t="s">
        <v>974</v>
      </c>
      <c r="G207" s="143" t="s">
        <v>241</v>
      </c>
      <c r="H207" s="144">
        <v>12.9</v>
      </c>
      <c r="I207" s="145"/>
      <c r="J207" s="146">
        <f t="shared" si="30"/>
        <v>0</v>
      </c>
      <c r="K207" s="147"/>
      <c r="L207" s="28"/>
      <c r="M207" s="148" t="s">
        <v>1</v>
      </c>
      <c r="N207" s="149" t="s">
        <v>36</v>
      </c>
      <c r="P207" s="150">
        <f t="shared" si="31"/>
        <v>0</v>
      </c>
      <c r="Q207" s="150">
        <v>4.2999999999999999E-4</v>
      </c>
      <c r="R207" s="150">
        <f t="shared" si="32"/>
        <v>5.5469999999999998E-3</v>
      </c>
      <c r="S207" s="150">
        <v>0</v>
      </c>
      <c r="T207" s="151">
        <f t="shared" si="33"/>
        <v>0</v>
      </c>
      <c r="AR207" s="152" t="s">
        <v>252</v>
      </c>
      <c r="AT207" s="152" t="s">
        <v>187</v>
      </c>
      <c r="AU207" s="152" t="s">
        <v>83</v>
      </c>
      <c r="AY207" s="13" t="s">
        <v>185</v>
      </c>
      <c r="BE207" s="153">
        <f t="shared" si="34"/>
        <v>0</v>
      </c>
      <c r="BF207" s="153">
        <f t="shared" si="35"/>
        <v>0</v>
      </c>
      <c r="BG207" s="153">
        <f t="shared" si="36"/>
        <v>0</v>
      </c>
      <c r="BH207" s="153">
        <f t="shared" si="37"/>
        <v>0</v>
      </c>
      <c r="BI207" s="153">
        <f t="shared" si="38"/>
        <v>0</v>
      </c>
      <c r="BJ207" s="13" t="s">
        <v>83</v>
      </c>
      <c r="BK207" s="153">
        <f t="shared" si="39"/>
        <v>0</v>
      </c>
      <c r="BL207" s="13" t="s">
        <v>252</v>
      </c>
      <c r="BM207" s="152" t="s">
        <v>975</v>
      </c>
    </row>
    <row r="208" spans="2:65" s="1" customFormat="1" ht="33" customHeight="1">
      <c r="B208" s="139"/>
      <c r="C208" s="154" t="s">
        <v>407</v>
      </c>
      <c r="D208" s="154" t="s">
        <v>220</v>
      </c>
      <c r="E208" s="155" t="s">
        <v>679</v>
      </c>
      <c r="F208" s="156" t="s">
        <v>680</v>
      </c>
      <c r="G208" s="157" t="s">
        <v>190</v>
      </c>
      <c r="H208" s="158">
        <v>22.675000000000001</v>
      </c>
      <c r="I208" s="159"/>
      <c r="J208" s="160">
        <f t="shared" si="30"/>
        <v>0</v>
      </c>
      <c r="K208" s="161"/>
      <c r="L208" s="162"/>
      <c r="M208" s="163" t="s">
        <v>1</v>
      </c>
      <c r="N208" s="164" t="s">
        <v>36</v>
      </c>
      <c r="P208" s="150">
        <f t="shared" si="31"/>
        <v>0</v>
      </c>
      <c r="Q208" s="150">
        <v>0</v>
      </c>
      <c r="R208" s="150">
        <f t="shared" si="32"/>
        <v>0</v>
      </c>
      <c r="S208" s="150">
        <v>0</v>
      </c>
      <c r="T208" s="151">
        <f t="shared" si="33"/>
        <v>0</v>
      </c>
      <c r="AR208" s="152" t="s">
        <v>318</v>
      </c>
      <c r="AT208" s="152" t="s">
        <v>220</v>
      </c>
      <c r="AU208" s="152" t="s">
        <v>83</v>
      </c>
      <c r="AY208" s="13" t="s">
        <v>185</v>
      </c>
      <c r="BE208" s="153">
        <f t="shared" si="34"/>
        <v>0</v>
      </c>
      <c r="BF208" s="153">
        <f t="shared" si="35"/>
        <v>0</v>
      </c>
      <c r="BG208" s="153">
        <f t="shared" si="36"/>
        <v>0</v>
      </c>
      <c r="BH208" s="153">
        <f t="shared" si="37"/>
        <v>0</v>
      </c>
      <c r="BI208" s="153">
        <f t="shared" si="38"/>
        <v>0</v>
      </c>
      <c r="BJ208" s="13" t="s">
        <v>83</v>
      </c>
      <c r="BK208" s="153">
        <f t="shared" si="39"/>
        <v>0</v>
      </c>
      <c r="BL208" s="13" t="s">
        <v>252</v>
      </c>
      <c r="BM208" s="152" t="s">
        <v>976</v>
      </c>
    </row>
    <row r="209" spans="2:65" s="1" customFormat="1" ht="33" customHeight="1">
      <c r="B209" s="139"/>
      <c r="C209" s="140" t="s">
        <v>411</v>
      </c>
      <c r="D209" s="140" t="s">
        <v>187</v>
      </c>
      <c r="E209" s="141" t="s">
        <v>977</v>
      </c>
      <c r="F209" s="142" t="s">
        <v>978</v>
      </c>
      <c r="G209" s="143" t="s">
        <v>255</v>
      </c>
      <c r="H209" s="144">
        <v>3</v>
      </c>
      <c r="I209" s="145"/>
      <c r="J209" s="146">
        <f t="shared" si="30"/>
        <v>0</v>
      </c>
      <c r="K209" s="147"/>
      <c r="L209" s="28"/>
      <c r="M209" s="148" t="s">
        <v>1</v>
      </c>
      <c r="N209" s="149" t="s">
        <v>36</v>
      </c>
      <c r="P209" s="150">
        <f t="shared" si="31"/>
        <v>0</v>
      </c>
      <c r="Q209" s="150">
        <v>0</v>
      </c>
      <c r="R209" s="150">
        <f t="shared" si="32"/>
        <v>0</v>
      </c>
      <c r="S209" s="150">
        <v>0</v>
      </c>
      <c r="T209" s="151">
        <f t="shared" si="33"/>
        <v>0</v>
      </c>
      <c r="AR209" s="152" t="s">
        <v>252</v>
      </c>
      <c r="AT209" s="152" t="s">
        <v>187</v>
      </c>
      <c r="AU209" s="152" t="s">
        <v>83</v>
      </c>
      <c r="AY209" s="13" t="s">
        <v>185</v>
      </c>
      <c r="BE209" s="153">
        <f t="shared" si="34"/>
        <v>0</v>
      </c>
      <c r="BF209" s="153">
        <f t="shared" si="35"/>
        <v>0</v>
      </c>
      <c r="BG209" s="153">
        <f t="shared" si="36"/>
        <v>0</v>
      </c>
      <c r="BH209" s="153">
        <f t="shared" si="37"/>
        <v>0</v>
      </c>
      <c r="BI209" s="153">
        <f t="shared" si="38"/>
        <v>0</v>
      </c>
      <c r="BJ209" s="13" t="s">
        <v>83</v>
      </c>
      <c r="BK209" s="153">
        <f t="shared" si="39"/>
        <v>0</v>
      </c>
      <c r="BL209" s="13" t="s">
        <v>252</v>
      </c>
      <c r="BM209" s="152" t="s">
        <v>979</v>
      </c>
    </row>
    <row r="210" spans="2:65" s="1" customFormat="1" ht="21.75" customHeight="1">
      <c r="B210" s="139"/>
      <c r="C210" s="154" t="s">
        <v>415</v>
      </c>
      <c r="D210" s="154" t="s">
        <v>220</v>
      </c>
      <c r="E210" s="155" t="s">
        <v>980</v>
      </c>
      <c r="F210" s="156" t="s">
        <v>981</v>
      </c>
      <c r="G210" s="157" t="s">
        <v>255</v>
      </c>
      <c r="H210" s="158">
        <v>3</v>
      </c>
      <c r="I210" s="159"/>
      <c r="J210" s="160">
        <f t="shared" si="30"/>
        <v>0</v>
      </c>
      <c r="K210" s="161"/>
      <c r="L210" s="162"/>
      <c r="M210" s="163" t="s">
        <v>1</v>
      </c>
      <c r="N210" s="164" t="s">
        <v>36</v>
      </c>
      <c r="P210" s="150">
        <f t="shared" si="31"/>
        <v>0</v>
      </c>
      <c r="Q210" s="150">
        <v>2.5000000000000001E-2</v>
      </c>
      <c r="R210" s="150">
        <f t="shared" si="32"/>
        <v>7.5000000000000011E-2</v>
      </c>
      <c r="S210" s="150">
        <v>0</v>
      </c>
      <c r="T210" s="151">
        <f t="shared" si="33"/>
        <v>0</v>
      </c>
      <c r="AR210" s="152" t="s">
        <v>318</v>
      </c>
      <c r="AT210" s="152" t="s">
        <v>220</v>
      </c>
      <c r="AU210" s="152" t="s">
        <v>83</v>
      </c>
      <c r="AY210" s="13" t="s">
        <v>185</v>
      </c>
      <c r="BE210" s="153">
        <f t="shared" si="34"/>
        <v>0</v>
      </c>
      <c r="BF210" s="153">
        <f t="shared" si="35"/>
        <v>0</v>
      </c>
      <c r="BG210" s="153">
        <f t="shared" si="36"/>
        <v>0</v>
      </c>
      <c r="BH210" s="153">
        <f t="shared" si="37"/>
        <v>0</v>
      </c>
      <c r="BI210" s="153">
        <f t="shared" si="38"/>
        <v>0</v>
      </c>
      <c r="BJ210" s="13" t="s">
        <v>83</v>
      </c>
      <c r="BK210" s="153">
        <f t="shared" si="39"/>
        <v>0</v>
      </c>
      <c r="BL210" s="13" t="s">
        <v>252</v>
      </c>
      <c r="BM210" s="152" t="s">
        <v>982</v>
      </c>
    </row>
    <row r="211" spans="2:65" s="1" customFormat="1" ht="33" customHeight="1">
      <c r="B211" s="139"/>
      <c r="C211" s="140" t="s">
        <v>419</v>
      </c>
      <c r="D211" s="140" t="s">
        <v>187</v>
      </c>
      <c r="E211" s="141" t="s">
        <v>687</v>
      </c>
      <c r="F211" s="142" t="s">
        <v>688</v>
      </c>
      <c r="G211" s="143" t="s">
        <v>255</v>
      </c>
      <c r="H211" s="144">
        <v>1</v>
      </c>
      <c r="I211" s="145"/>
      <c r="J211" s="146">
        <f t="shared" si="30"/>
        <v>0</v>
      </c>
      <c r="K211" s="147"/>
      <c r="L211" s="28"/>
      <c r="M211" s="148" t="s">
        <v>1</v>
      </c>
      <c r="N211" s="149" t="s">
        <v>36</v>
      </c>
      <c r="P211" s="150">
        <f t="shared" si="31"/>
        <v>0</v>
      </c>
      <c r="Q211" s="150">
        <v>0</v>
      </c>
      <c r="R211" s="150">
        <f t="shared" si="32"/>
        <v>0</v>
      </c>
      <c r="S211" s="150">
        <v>0</v>
      </c>
      <c r="T211" s="151">
        <f t="shared" si="33"/>
        <v>0</v>
      </c>
      <c r="AR211" s="152" t="s">
        <v>252</v>
      </c>
      <c r="AT211" s="152" t="s">
        <v>187</v>
      </c>
      <c r="AU211" s="152" t="s">
        <v>83</v>
      </c>
      <c r="AY211" s="13" t="s">
        <v>185</v>
      </c>
      <c r="BE211" s="153">
        <f t="shared" si="34"/>
        <v>0</v>
      </c>
      <c r="BF211" s="153">
        <f t="shared" si="35"/>
        <v>0</v>
      </c>
      <c r="BG211" s="153">
        <f t="shared" si="36"/>
        <v>0</v>
      </c>
      <c r="BH211" s="153">
        <f t="shared" si="37"/>
        <v>0</v>
      </c>
      <c r="BI211" s="153">
        <f t="shared" si="38"/>
        <v>0</v>
      </c>
      <c r="BJ211" s="13" t="s">
        <v>83</v>
      </c>
      <c r="BK211" s="153">
        <f t="shared" si="39"/>
        <v>0</v>
      </c>
      <c r="BL211" s="13" t="s">
        <v>252</v>
      </c>
      <c r="BM211" s="152" t="s">
        <v>983</v>
      </c>
    </row>
    <row r="212" spans="2:65" s="1" customFormat="1" ht="21.75" customHeight="1">
      <c r="B212" s="139"/>
      <c r="C212" s="154" t="s">
        <v>423</v>
      </c>
      <c r="D212" s="154" t="s">
        <v>220</v>
      </c>
      <c r="E212" s="155" t="s">
        <v>691</v>
      </c>
      <c r="F212" s="156" t="s">
        <v>984</v>
      </c>
      <c r="G212" s="157" t="s">
        <v>255</v>
      </c>
      <c r="H212" s="158">
        <v>1</v>
      </c>
      <c r="I212" s="159"/>
      <c r="J212" s="160">
        <f t="shared" si="30"/>
        <v>0</v>
      </c>
      <c r="K212" s="161"/>
      <c r="L212" s="162"/>
      <c r="M212" s="163" t="s">
        <v>1</v>
      </c>
      <c r="N212" s="164" t="s">
        <v>36</v>
      </c>
      <c r="P212" s="150">
        <f t="shared" si="31"/>
        <v>0</v>
      </c>
      <c r="Q212" s="150">
        <v>4.4999999999999998E-2</v>
      </c>
      <c r="R212" s="150">
        <f t="shared" si="32"/>
        <v>4.4999999999999998E-2</v>
      </c>
      <c r="S212" s="150">
        <v>0</v>
      </c>
      <c r="T212" s="151">
        <f t="shared" si="33"/>
        <v>0</v>
      </c>
      <c r="AR212" s="152" t="s">
        <v>318</v>
      </c>
      <c r="AT212" s="152" t="s">
        <v>220</v>
      </c>
      <c r="AU212" s="152" t="s">
        <v>83</v>
      </c>
      <c r="AY212" s="13" t="s">
        <v>185</v>
      </c>
      <c r="BE212" s="153">
        <f t="shared" si="34"/>
        <v>0</v>
      </c>
      <c r="BF212" s="153">
        <f t="shared" si="35"/>
        <v>0</v>
      </c>
      <c r="BG212" s="153">
        <f t="shared" si="36"/>
        <v>0</v>
      </c>
      <c r="BH212" s="153">
        <f t="shared" si="37"/>
        <v>0</v>
      </c>
      <c r="BI212" s="153">
        <f t="shared" si="38"/>
        <v>0</v>
      </c>
      <c r="BJ212" s="13" t="s">
        <v>83</v>
      </c>
      <c r="BK212" s="153">
        <f t="shared" si="39"/>
        <v>0</v>
      </c>
      <c r="BL212" s="13" t="s">
        <v>252</v>
      </c>
      <c r="BM212" s="152" t="s">
        <v>985</v>
      </c>
    </row>
    <row r="213" spans="2:65" s="1" customFormat="1" ht="24.25" customHeight="1">
      <c r="B213" s="139"/>
      <c r="C213" s="140" t="s">
        <v>427</v>
      </c>
      <c r="D213" s="140" t="s">
        <v>187</v>
      </c>
      <c r="E213" s="141" t="s">
        <v>703</v>
      </c>
      <c r="F213" s="142" t="s">
        <v>704</v>
      </c>
      <c r="G213" s="143" t="s">
        <v>586</v>
      </c>
      <c r="H213" s="165"/>
      <c r="I213" s="145"/>
      <c r="J213" s="146">
        <f t="shared" si="30"/>
        <v>0</v>
      </c>
      <c r="K213" s="147"/>
      <c r="L213" s="28"/>
      <c r="M213" s="148" t="s">
        <v>1</v>
      </c>
      <c r="N213" s="149" t="s">
        <v>36</v>
      </c>
      <c r="P213" s="150">
        <f t="shared" si="31"/>
        <v>0</v>
      </c>
      <c r="Q213" s="150">
        <v>0</v>
      </c>
      <c r="R213" s="150">
        <f t="shared" si="32"/>
        <v>0</v>
      </c>
      <c r="S213" s="150">
        <v>0</v>
      </c>
      <c r="T213" s="151">
        <f t="shared" si="33"/>
        <v>0</v>
      </c>
      <c r="AR213" s="152" t="s">
        <v>252</v>
      </c>
      <c r="AT213" s="152" t="s">
        <v>187</v>
      </c>
      <c r="AU213" s="152" t="s">
        <v>83</v>
      </c>
      <c r="AY213" s="13" t="s">
        <v>185</v>
      </c>
      <c r="BE213" s="153">
        <f t="shared" si="34"/>
        <v>0</v>
      </c>
      <c r="BF213" s="153">
        <f t="shared" si="35"/>
        <v>0</v>
      </c>
      <c r="BG213" s="153">
        <f t="shared" si="36"/>
        <v>0</v>
      </c>
      <c r="BH213" s="153">
        <f t="shared" si="37"/>
        <v>0</v>
      </c>
      <c r="BI213" s="153">
        <f t="shared" si="38"/>
        <v>0</v>
      </c>
      <c r="BJ213" s="13" t="s">
        <v>83</v>
      </c>
      <c r="BK213" s="153">
        <f t="shared" si="39"/>
        <v>0</v>
      </c>
      <c r="BL213" s="13" t="s">
        <v>252</v>
      </c>
      <c r="BM213" s="152" t="s">
        <v>986</v>
      </c>
    </row>
    <row r="214" spans="2:65" s="11" customFormat="1" ht="23" customHeight="1">
      <c r="B214" s="127"/>
      <c r="D214" s="128" t="s">
        <v>69</v>
      </c>
      <c r="E214" s="137" t="s">
        <v>706</v>
      </c>
      <c r="F214" s="137" t="s">
        <v>707</v>
      </c>
      <c r="I214" s="130"/>
      <c r="J214" s="138">
        <f>BK214</f>
        <v>0</v>
      </c>
      <c r="L214" s="127"/>
      <c r="M214" s="132"/>
      <c r="P214" s="133">
        <f>SUM(P215:P217)</f>
        <v>0</v>
      </c>
      <c r="R214" s="133">
        <f>SUM(R215:R217)</f>
        <v>18.251676</v>
      </c>
      <c r="T214" s="134">
        <f>SUM(T215:T217)</f>
        <v>0</v>
      </c>
      <c r="AR214" s="128" t="s">
        <v>83</v>
      </c>
      <c r="AT214" s="135" t="s">
        <v>69</v>
      </c>
      <c r="AU214" s="135" t="s">
        <v>77</v>
      </c>
      <c r="AY214" s="128" t="s">
        <v>185</v>
      </c>
      <c r="BK214" s="136">
        <f>SUM(BK215:BK217)</f>
        <v>0</v>
      </c>
    </row>
    <row r="215" spans="2:65" s="1" customFormat="1" ht="24.25" customHeight="1">
      <c r="B215" s="139"/>
      <c r="C215" s="140" t="s">
        <v>432</v>
      </c>
      <c r="D215" s="140" t="s">
        <v>187</v>
      </c>
      <c r="E215" s="141" t="s">
        <v>987</v>
      </c>
      <c r="F215" s="142" t="s">
        <v>988</v>
      </c>
      <c r="G215" s="143" t="s">
        <v>190</v>
      </c>
      <c r="H215" s="144">
        <v>1224</v>
      </c>
      <c r="I215" s="145"/>
      <c r="J215" s="146">
        <f>ROUND(I215*H215,2)</f>
        <v>0</v>
      </c>
      <c r="K215" s="147"/>
      <c r="L215" s="28"/>
      <c r="M215" s="148" t="s">
        <v>1</v>
      </c>
      <c r="N215" s="149" t="s">
        <v>36</v>
      </c>
      <c r="P215" s="150">
        <f>O215*H215</f>
        <v>0</v>
      </c>
      <c r="Q215" s="150">
        <v>4.4000000000000002E-4</v>
      </c>
      <c r="R215" s="150">
        <f>Q215*H215</f>
        <v>0.53856000000000004</v>
      </c>
      <c r="S215" s="150">
        <v>0</v>
      </c>
      <c r="T215" s="151">
        <f>S215*H215</f>
        <v>0</v>
      </c>
      <c r="AR215" s="152" t="s">
        <v>252</v>
      </c>
      <c r="AT215" s="152" t="s">
        <v>187</v>
      </c>
      <c r="AU215" s="152" t="s">
        <v>83</v>
      </c>
      <c r="AY215" s="13" t="s">
        <v>185</v>
      </c>
      <c r="BE215" s="153">
        <f>IF(N215="základná",J215,0)</f>
        <v>0</v>
      </c>
      <c r="BF215" s="153">
        <f>IF(N215="znížená",J215,0)</f>
        <v>0</v>
      </c>
      <c r="BG215" s="153">
        <f>IF(N215="zákl. prenesená",J215,0)</f>
        <v>0</v>
      </c>
      <c r="BH215" s="153">
        <f>IF(N215="zníž. prenesená",J215,0)</f>
        <v>0</v>
      </c>
      <c r="BI215" s="153">
        <f>IF(N215="nulová",J215,0)</f>
        <v>0</v>
      </c>
      <c r="BJ215" s="13" t="s">
        <v>83</v>
      </c>
      <c r="BK215" s="153">
        <f>ROUND(I215*H215,2)</f>
        <v>0</v>
      </c>
      <c r="BL215" s="13" t="s">
        <v>252</v>
      </c>
      <c r="BM215" s="152" t="s">
        <v>989</v>
      </c>
    </row>
    <row r="216" spans="2:65" s="1" customFormat="1" ht="24.25" customHeight="1">
      <c r="B216" s="139"/>
      <c r="C216" s="154" t="s">
        <v>436</v>
      </c>
      <c r="D216" s="154" t="s">
        <v>220</v>
      </c>
      <c r="E216" s="155" t="s">
        <v>990</v>
      </c>
      <c r="F216" s="156" t="s">
        <v>991</v>
      </c>
      <c r="G216" s="157" t="s">
        <v>190</v>
      </c>
      <c r="H216" s="158">
        <v>1260.72</v>
      </c>
      <c r="I216" s="159"/>
      <c r="J216" s="160">
        <f>ROUND(I216*H216,2)</f>
        <v>0</v>
      </c>
      <c r="K216" s="161"/>
      <c r="L216" s="162"/>
      <c r="M216" s="163" t="s">
        <v>1</v>
      </c>
      <c r="N216" s="164" t="s">
        <v>36</v>
      </c>
      <c r="P216" s="150">
        <f>O216*H216</f>
        <v>0</v>
      </c>
      <c r="Q216" s="150">
        <v>1.405E-2</v>
      </c>
      <c r="R216" s="150">
        <f>Q216*H216</f>
        <v>17.713115999999999</v>
      </c>
      <c r="S216" s="150">
        <v>0</v>
      </c>
      <c r="T216" s="151">
        <f>S216*H216</f>
        <v>0</v>
      </c>
      <c r="AR216" s="152" t="s">
        <v>318</v>
      </c>
      <c r="AT216" s="152" t="s">
        <v>220</v>
      </c>
      <c r="AU216" s="152" t="s">
        <v>83</v>
      </c>
      <c r="AY216" s="13" t="s">
        <v>185</v>
      </c>
      <c r="BE216" s="153">
        <f>IF(N216="základná",J216,0)</f>
        <v>0</v>
      </c>
      <c r="BF216" s="153">
        <f>IF(N216="znížená",J216,0)</f>
        <v>0</v>
      </c>
      <c r="BG216" s="153">
        <f>IF(N216="zákl. prenesená",J216,0)</f>
        <v>0</v>
      </c>
      <c r="BH216" s="153">
        <f>IF(N216="zníž. prenesená",J216,0)</f>
        <v>0</v>
      </c>
      <c r="BI216" s="153">
        <f>IF(N216="nulová",J216,0)</f>
        <v>0</v>
      </c>
      <c r="BJ216" s="13" t="s">
        <v>83</v>
      </c>
      <c r="BK216" s="153">
        <f>ROUND(I216*H216,2)</f>
        <v>0</v>
      </c>
      <c r="BL216" s="13" t="s">
        <v>252</v>
      </c>
      <c r="BM216" s="152" t="s">
        <v>992</v>
      </c>
    </row>
    <row r="217" spans="2:65" s="1" customFormat="1" ht="24.25" customHeight="1">
      <c r="B217" s="139"/>
      <c r="C217" s="140" t="s">
        <v>440</v>
      </c>
      <c r="D217" s="140" t="s">
        <v>187</v>
      </c>
      <c r="E217" s="141" t="s">
        <v>713</v>
      </c>
      <c r="F217" s="142" t="s">
        <v>714</v>
      </c>
      <c r="G217" s="143" t="s">
        <v>586</v>
      </c>
      <c r="H217" s="165"/>
      <c r="I217" s="145"/>
      <c r="J217" s="146">
        <f>ROUND(I217*H217,2)</f>
        <v>0</v>
      </c>
      <c r="K217" s="147"/>
      <c r="L217" s="28"/>
      <c r="M217" s="148" t="s">
        <v>1</v>
      </c>
      <c r="N217" s="149" t="s">
        <v>36</v>
      </c>
      <c r="P217" s="150">
        <f>O217*H217</f>
        <v>0</v>
      </c>
      <c r="Q217" s="150">
        <v>0</v>
      </c>
      <c r="R217" s="150">
        <f>Q217*H217</f>
        <v>0</v>
      </c>
      <c r="S217" s="150">
        <v>0</v>
      </c>
      <c r="T217" s="151">
        <f>S217*H217</f>
        <v>0</v>
      </c>
      <c r="AR217" s="152" t="s">
        <v>252</v>
      </c>
      <c r="AT217" s="152" t="s">
        <v>187</v>
      </c>
      <c r="AU217" s="152" t="s">
        <v>83</v>
      </c>
      <c r="AY217" s="13" t="s">
        <v>185</v>
      </c>
      <c r="BE217" s="153">
        <f>IF(N217="základná",J217,0)</f>
        <v>0</v>
      </c>
      <c r="BF217" s="153">
        <f>IF(N217="znížená",J217,0)</f>
        <v>0</v>
      </c>
      <c r="BG217" s="153">
        <f>IF(N217="zákl. prenesená",J217,0)</f>
        <v>0</v>
      </c>
      <c r="BH217" s="153">
        <f>IF(N217="zníž. prenesená",J217,0)</f>
        <v>0</v>
      </c>
      <c r="BI217" s="153">
        <f>IF(N217="nulová",J217,0)</f>
        <v>0</v>
      </c>
      <c r="BJ217" s="13" t="s">
        <v>83</v>
      </c>
      <c r="BK217" s="153">
        <f>ROUND(I217*H217,2)</f>
        <v>0</v>
      </c>
      <c r="BL217" s="13" t="s">
        <v>252</v>
      </c>
      <c r="BM217" s="152" t="s">
        <v>993</v>
      </c>
    </row>
    <row r="218" spans="2:65" s="11" customFormat="1" ht="23" customHeight="1">
      <c r="B218" s="127"/>
      <c r="D218" s="128" t="s">
        <v>69</v>
      </c>
      <c r="E218" s="137" t="s">
        <v>716</v>
      </c>
      <c r="F218" s="137" t="s">
        <v>717</v>
      </c>
      <c r="I218" s="130"/>
      <c r="J218" s="138">
        <f>BK218</f>
        <v>0</v>
      </c>
      <c r="L218" s="127"/>
      <c r="M218" s="132"/>
      <c r="P218" s="133">
        <f>SUM(P219:P222)</f>
        <v>0</v>
      </c>
      <c r="R218" s="133">
        <f>SUM(R219:R222)</f>
        <v>1.965128</v>
      </c>
      <c r="T218" s="134">
        <f>SUM(T219:T222)</f>
        <v>0</v>
      </c>
      <c r="AR218" s="128" t="s">
        <v>83</v>
      </c>
      <c r="AT218" s="135" t="s">
        <v>69</v>
      </c>
      <c r="AU218" s="135" t="s">
        <v>77</v>
      </c>
      <c r="AY218" s="128" t="s">
        <v>185</v>
      </c>
      <c r="BK218" s="136">
        <f>SUM(BK219:BK222)</f>
        <v>0</v>
      </c>
    </row>
    <row r="219" spans="2:65" s="1" customFormat="1" ht="24.25" customHeight="1">
      <c r="B219" s="139"/>
      <c r="C219" s="140" t="s">
        <v>444</v>
      </c>
      <c r="D219" s="140" t="s">
        <v>187</v>
      </c>
      <c r="E219" s="141" t="s">
        <v>994</v>
      </c>
      <c r="F219" s="142" t="s">
        <v>995</v>
      </c>
      <c r="G219" s="143" t="s">
        <v>190</v>
      </c>
      <c r="H219" s="144">
        <v>88</v>
      </c>
      <c r="I219" s="145"/>
      <c r="J219" s="146">
        <f>ROUND(I219*H219,2)</f>
        <v>0</v>
      </c>
      <c r="K219" s="147"/>
      <c r="L219" s="28"/>
      <c r="M219" s="148" t="s">
        <v>1</v>
      </c>
      <c r="N219" s="149" t="s">
        <v>36</v>
      </c>
      <c r="P219" s="150">
        <f>O219*H219</f>
        <v>0</v>
      </c>
      <c r="Q219" s="150">
        <v>3.2000000000000002E-3</v>
      </c>
      <c r="R219" s="150">
        <f>Q219*H219</f>
        <v>0.28160000000000002</v>
      </c>
      <c r="S219" s="150">
        <v>0</v>
      </c>
      <c r="T219" s="151">
        <f>S219*H219</f>
        <v>0</v>
      </c>
      <c r="AR219" s="152" t="s">
        <v>252</v>
      </c>
      <c r="AT219" s="152" t="s">
        <v>187</v>
      </c>
      <c r="AU219" s="152" t="s">
        <v>83</v>
      </c>
      <c r="AY219" s="13" t="s">
        <v>185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3" t="s">
        <v>83</v>
      </c>
      <c r="BK219" s="153">
        <f>ROUND(I219*H219,2)</f>
        <v>0</v>
      </c>
      <c r="BL219" s="13" t="s">
        <v>252</v>
      </c>
      <c r="BM219" s="152" t="s">
        <v>996</v>
      </c>
    </row>
    <row r="220" spans="2:65" s="1" customFormat="1" ht="16.5" customHeight="1">
      <c r="B220" s="139"/>
      <c r="C220" s="154" t="s">
        <v>448</v>
      </c>
      <c r="D220" s="154" t="s">
        <v>220</v>
      </c>
      <c r="E220" s="155" t="s">
        <v>997</v>
      </c>
      <c r="F220" s="156" t="s">
        <v>732</v>
      </c>
      <c r="G220" s="157" t="s">
        <v>190</v>
      </c>
      <c r="H220" s="158">
        <v>94.16</v>
      </c>
      <c r="I220" s="159"/>
      <c r="J220" s="160">
        <f>ROUND(I220*H220,2)</f>
        <v>0</v>
      </c>
      <c r="K220" s="161"/>
      <c r="L220" s="162"/>
      <c r="M220" s="163" t="s">
        <v>1</v>
      </c>
      <c r="N220" s="164" t="s">
        <v>36</v>
      </c>
      <c r="P220" s="150">
        <f>O220*H220</f>
        <v>0</v>
      </c>
      <c r="Q220" s="150">
        <v>1.78E-2</v>
      </c>
      <c r="R220" s="150">
        <f>Q220*H220</f>
        <v>1.676048</v>
      </c>
      <c r="S220" s="150">
        <v>0</v>
      </c>
      <c r="T220" s="151">
        <f>S220*H220</f>
        <v>0</v>
      </c>
      <c r="AR220" s="152" t="s">
        <v>318</v>
      </c>
      <c r="AT220" s="152" t="s">
        <v>220</v>
      </c>
      <c r="AU220" s="152" t="s">
        <v>83</v>
      </c>
      <c r="AY220" s="13" t="s">
        <v>185</v>
      </c>
      <c r="BE220" s="153">
        <f>IF(N220="základná",J220,0)</f>
        <v>0</v>
      </c>
      <c r="BF220" s="153">
        <f>IF(N220="znížená",J220,0)</f>
        <v>0</v>
      </c>
      <c r="BG220" s="153">
        <f>IF(N220="zákl. prenesená",J220,0)</f>
        <v>0</v>
      </c>
      <c r="BH220" s="153">
        <f>IF(N220="zníž. prenesená",J220,0)</f>
        <v>0</v>
      </c>
      <c r="BI220" s="153">
        <f>IF(N220="nulová",J220,0)</f>
        <v>0</v>
      </c>
      <c r="BJ220" s="13" t="s">
        <v>83</v>
      </c>
      <c r="BK220" s="153">
        <f>ROUND(I220*H220,2)</f>
        <v>0</v>
      </c>
      <c r="BL220" s="13" t="s">
        <v>252</v>
      </c>
      <c r="BM220" s="152" t="s">
        <v>998</v>
      </c>
    </row>
    <row r="221" spans="2:65" s="1" customFormat="1" ht="16.5" customHeight="1">
      <c r="B221" s="139"/>
      <c r="C221" s="140" t="s">
        <v>452</v>
      </c>
      <c r="D221" s="140" t="s">
        <v>187</v>
      </c>
      <c r="E221" s="141" t="s">
        <v>999</v>
      </c>
      <c r="F221" s="142" t="s">
        <v>736</v>
      </c>
      <c r="G221" s="143" t="s">
        <v>190</v>
      </c>
      <c r="H221" s="144">
        <v>88</v>
      </c>
      <c r="I221" s="145"/>
      <c r="J221" s="146">
        <f>ROUND(I221*H221,2)</f>
        <v>0</v>
      </c>
      <c r="K221" s="147"/>
      <c r="L221" s="28"/>
      <c r="M221" s="148" t="s">
        <v>1</v>
      </c>
      <c r="N221" s="149" t="s">
        <v>36</v>
      </c>
      <c r="P221" s="150">
        <f>O221*H221</f>
        <v>0</v>
      </c>
      <c r="Q221" s="150">
        <v>8.5000000000000006E-5</v>
      </c>
      <c r="R221" s="150">
        <f>Q221*H221</f>
        <v>7.4800000000000005E-3</v>
      </c>
      <c r="S221" s="150">
        <v>0</v>
      </c>
      <c r="T221" s="151">
        <f>S221*H221</f>
        <v>0</v>
      </c>
      <c r="AR221" s="152" t="s">
        <v>191</v>
      </c>
      <c r="AT221" s="152" t="s">
        <v>187</v>
      </c>
      <c r="AU221" s="152" t="s">
        <v>83</v>
      </c>
      <c r="AY221" s="13" t="s">
        <v>185</v>
      </c>
      <c r="BE221" s="153">
        <f>IF(N221="základná",J221,0)</f>
        <v>0</v>
      </c>
      <c r="BF221" s="153">
        <f>IF(N221="znížená",J221,0)</f>
        <v>0</v>
      </c>
      <c r="BG221" s="153">
        <f>IF(N221="zákl. prenesená",J221,0)</f>
        <v>0</v>
      </c>
      <c r="BH221" s="153">
        <f>IF(N221="zníž. prenesená",J221,0)</f>
        <v>0</v>
      </c>
      <c r="BI221" s="153">
        <f>IF(N221="nulová",J221,0)</f>
        <v>0</v>
      </c>
      <c r="BJ221" s="13" t="s">
        <v>83</v>
      </c>
      <c r="BK221" s="153">
        <f>ROUND(I221*H221,2)</f>
        <v>0</v>
      </c>
      <c r="BL221" s="13" t="s">
        <v>191</v>
      </c>
      <c r="BM221" s="152" t="s">
        <v>1000</v>
      </c>
    </row>
    <row r="222" spans="2:65" s="1" customFormat="1" ht="24.25" customHeight="1">
      <c r="B222" s="139"/>
      <c r="C222" s="140" t="s">
        <v>456</v>
      </c>
      <c r="D222" s="140" t="s">
        <v>187</v>
      </c>
      <c r="E222" s="141" t="s">
        <v>743</v>
      </c>
      <c r="F222" s="142" t="s">
        <v>744</v>
      </c>
      <c r="G222" s="143" t="s">
        <v>586</v>
      </c>
      <c r="H222" s="165"/>
      <c r="I222" s="145"/>
      <c r="J222" s="146">
        <f>ROUND(I222*H222,2)</f>
        <v>0</v>
      </c>
      <c r="K222" s="147"/>
      <c r="L222" s="28"/>
      <c r="M222" s="148" t="s">
        <v>1</v>
      </c>
      <c r="N222" s="149" t="s">
        <v>36</v>
      </c>
      <c r="P222" s="150">
        <f>O222*H222</f>
        <v>0</v>
      </c>
      <c r="Q222" s="150">
        <v>0</v>
      </c>
      <c r="R222" s="150">
        <f>Q222*H222</f>
        <v>0</v>
      </c>
      <c r="S222" s="150">
        <v>0</v>
      </c>
      <c r="T222" s="151">
        <f>S222*H222</f>
        <v>0</v>
      </c>
      <c r="AR222" s="152" t="s">
        <v>252</v>
      </c>
      <c r="AT222" s="152" t="s">
        <v>187</v>
      </c>
      <c r="AU222" s="152" t="s">
        <v>83</v>
      </c>
      <c r="AY222" s="13" t="s">
        <v>185</v>
      </c>
      <c r="BE222" s="153">
        <f>IF(N222="základná",J222,0)</f>
        <v>0</v>
      </c>
      <c r="BF222" s="153">
        <f>IF(N222="znížená",J222,0)</f>
        <v>0</v>
      </c>
      <c r="BG222" s="153">
        <f>IF(N222="zákl. prenesená",J222,0)</f>
        <v>0</v>
      </c>
      <c r="BH222" s="153">
        <f>IF(N222="zníž. prenesená",J222,0)</f>
        <v>0</v>
      </c>
      <c r="BI222" s="153">
        <f>IF(N222="nulová",J222,0)</f>
        <v>0</v>
      </c>
      <c r="BJ222" s="13" t="s">
        <v>83</v>
      </c>
      <c r="BK222" s="153">
        <f>ROUND(I222*H222,2)</f>
        <v>0</v>
      </c>
      <c r="BL222" s="13" t="s">
        <v>252</v>
      </c>
      <c r="BM222" s="152" t="s">
        <v>1001</v>
      </c>
    </row>
    <row r="223" spans="2:65" s="11" customFormat="1" ht="23" customHeight="1">
      <c r="B223" s="127"/>
      <c r="D223" s="128" t="s">
        <v>69</v>
      </c>
      <c r="E223" s="137" t="s">
        <v>1002</v>
      </c>
      <c r="F223" s="137" t="s">
        <v>1003</v>
      </c>
      <c r="I223" s="130"/>
      <c r="J223" s="138">
        <f>BK223</f>
        <v>0</v>
      </c>
      <c r="L223" s="127"/>
      <c r="M223" s="132"/>
      <c r="P223" s="133">
        <f>P224</f>
        <v>0</v>
      </c>
      <c r="R223" s="133">
        <f>R224</f>
        <v>0.1165098</v>
      </c>
      <c r="T223" s="134">
        <f>T224</f>
        <v>0</v>
      </c>
      <c r="AR223" s="128" t="s">
        <v>83</v>
      </c>
      <c r="AT223" s="135" t="s">
        <v>69</v>
      </c>
      <c r="AU223" s="135" t="s">
        <v>77</v>
      </c>
      <c r="AY223" s="128" t="s">
        <v>185</v>
      </c>
      <c r="BK223" s="136">
        <f>BK224</f>
        <v>0</v>
      </c>
    </row>
    <row r="224" spans="2:65" s="1" customFormat="1" ht="33" customHeight="1">
      <c r="B224" s="139"/>
      <c r="C224" s="140" t="s">
        <v>460</v>
      </c>
      <c r="D224" s="140" t="s">
        <v>187</v>
      </c>
      <c r="E224" s="141" t="s">
        <v>1004</v>
      </c>
      <c r="F224" s="142" t="s">
        <v>1005</v>
      </c>
      <c r="G224" s="143" t="s">
        <v>190</v>
      </c>
      <c r="H224" s="144">
        <v>353.06</v>
      </c>
      <c r="I224" s="145"/>
      <c r="J224" s="146">
        <f>ROUND(I224*H224,2)</f>
        <v>0</v>
      </c>
      <c r="K224" s="147"/>
      <c r="L224" s="28"/>
      <c r="M224" s="148" t="s">
        <v>1</v>
      </c>
      <c r="N224" s="149" t="s">
        <v>36</v>
      </c>
      <c r="P224" s="150">
        <f>O224*H224</f>
        <v>0</v>
      </c>
      <c r="Q224" s="150">
        <v>3.3E-4</v>
      </c>
      <c r="R224" s="150">
        <f>Q224*H224</f>
        <v>0.1165098</v>
      </c>
      <c r="S224" s="150">
        <v>0</v>
      </c>
      <c r="T224" s="151">
        <f>S224*H224</f>
        <v>0</v>
      </c>
      <c r="AR224" s="152" t="s">
        <v>252</v>
      </c>
      <c r="AT224" s="152" t="s">
        <v>187</v>
      </c>
      <c r="AU224" s="152" t="s">
        <v>83</v>
      </c>
      <c r="AY224" s="13" t="s">
        <v>185</v>
      </c>
      <c r="BE224" s="153">
        <f>IF(N224="základná",J224,0)</f>
        <v>0</v>
      </c>
      <c r="BF224" s="153">
        <f>IF(N224="znížená",J224,0)</f>
        <v>0</v>
      </c>
      <c r="BG224" s="153">
        <f>IF(N224="zákl. prenesená",J224,0)</f>
        <v>0</v>
      </c>
      <c r="BH224" s="153">
        <f>IF(N224="zníž. prenesená",J224,0)</f>
        <v>0</v>
      </c>
      <c r="BI224" s="153">
        <f>IF(N224="nulová",J224,0)</f>
        <v>0</v>
      </c>
      <c r="BJ224" s="13" t="s">
        <v>83</v>
      </c>
      <c r="BK224" s="153">
        <f>ROUND(I224*H224,2)</f>
        <v>0</v>
      </c>
      <c r="BL224" s="13" t="s">
        <v>252</v>
      </c>
      <c r="BM224" s="152" t="s">
        <v>1006</v>
      </c>
    </row>
    <row r="225" spans="2:65" s="11" customFormat="1" ht="26" customHeight="1">
      <c r="B225" s="127"/>
      <c r="D225" s="128" t="s">
        <v>69</v>
      </c>
      <c r="E225" s="129" t="s">
        <v>220</v>
      </c>
      <c r="F225" s="129" t="s">
        <v>810</v>
      </c>
      <c r="I225" s="130"/>
      <c r="J225" s="131">
        <f>BK225</f>
        <v>0</v>
      </c>
      <c r="L225" s="127"/>
      <c r="M225" s="132"/>
      <c r="P225" s="133">
        <f>P226</f>
        <v>0</v>
      </c>
      <c r="R225" s="133">
        <f>R226</f>
        <v>33.65</v>
      </c>
      <c r="T225" s="134">
        <f>T226</f>
        <v>0</v>
      </c>
      <c r="AR225" s="128" t="s">
        <v>90</v>
      </c>
      <c r="AT225" s="135" t="s">
        <v>69</v>
      </c>
      <c r="AU225" s="135" t="s">
        <v>70</v>
      </c>
      <c r="AY225" s="128" t="s">
        <v>185</v>
      </c>
      <c r="BK225" s="136">
        <f>BK226</f>
        <v>0</v>
      </c>
    </row>
    <row r="226" spans="2:65" s="11" customFormat="1" ht="23" customHeight="1">
      <c r="B226" s="127"/>
      <c r="D226" s="128" t="s">
        <v>69</v>
      </c>
      <c r="E226" s="137" t="s">
        <v>1007</v>
      </c>
      <c r="F226" s="137" t="s">
        <v>1008</v>
      </c>
      <c r="I226" s="130"/>
      <c r="J226" s="138">
        <f>BK226</f>
        <v>0</v>
      </c>
      <c r="L226" s="127"/>
      <c r="M226" s="132"/>
      <c r="P226" s="133">
        <f>SUM(P227:P228)</f>
        <v>0</v>
      </c>
      <c r="R226" s="133">
        <f>SUM(R227:R228)</f>
        <v>33.65</v>
      </c>
      <c r="T226" s="134">
        <f>SUM(T227:T228)</f>
        <v>0</v>
      </c>
      <c r="AR226" s="128" t="s">
        <v>90</v>
      </c>
      <c r="AT226" s="135" t="s">
        <v>69</v>
      </c>
      <c r="AU226" s="135" t="s">
        <v>77</v>
      </c>
      <c r="AY226" s="128" t="s">
        <v>185</v>
      </c>
      <c r="BK226" s="136">
        <f>SUM(BK227:BK228)</f>
        <v>0</v>
      </c>
    </row>
    <row r="227" spans="2:65" s="1" customFormat="1" ht="16.5" customHeight="1">
      <c r="B227" s="139"/>
      <c r="C227" s="140" t="s">
        <v>464</v>
      </c>
      <c r="D227" s="140" t="s">
        <v>187</v>
      </c>
      <c r="E227" s="141" t="s">
        <v>1009</v>
      </c>
      <c r="F227" s="142" t="s">
        <v>1010</v>
      </c>
      <c r="G227" s="143" t="s">
        <v>577</v>
      </c>
      <c r="H227" s="144">
        <v>33650</v>
      </c>
      <c r="I227" s="145"/>
      <c r="J227" s="146">
        <f>ROUND(I227*H227,2)</f>
        <v>0</v>
      </c>
      <c r="K227" s="147"/>
      <c r="L227" s="28"/>
      <c r="M227" s="148" t="s">
        <v>1</v>
      </c>
      <c r="N227" s="149" t="s">
        <v>36</v>
      </c>
      <c r="P227" s="150">
        <f>O227*H227</f>
        <v>0</v>
      </c>
      <c r="Q227" s="150">
        <v>1E-3</v>
      </c>
      <c r="R227" s="150">
        <f>Q227*H227</f>
        <v>33.65</v>
      </c>
      <c r="S227" s="150">
        <v>0</v>
      </c>
      <c r="T227" s="151">
        <f>S227*H227</f>
        <v>0</v>
      </c>
      <c r="AR227" s="152" t="s">
        <v>448</v>
      </c>
      <c r="AT227" s="152" t="s">
        <v>187</v>
      </c>
      <c r="AU227" s="152" t="s">
        <v>83</v>
      </c>
      <c r="AY227" s="13" t="s">
        <v>185</v>
      </c>
      <c r="BE227" s="153">
        <f>IF(N227="základná",J227,0)</f>
        <v>0</v>
      </c>
      <c r="BF227" s="153">
        <f>IF(N227="znížená",J227,0)</f>
        <v>0</v>
      </c>
      <c r="BG227" s="153">
        <f>IF(N227="zákl. prenesená",J227,0)</f>
        <v>0</v>
      </c>
      <c r="BH227" s="153">
        <f>IF(N227="zníž. prenesená",J227,0)</f>
        <v>0</v>
      </c>
      <c r="BI227" s="153">
        <f>IF(N227="nulová",J227,0)</f>
        <v>0</v>
      </c>
      <c r="BJ227" s="13" t="s">
        <v>83</v>
      </c>
      <c r="BK227" s="153">
        <f>ROUND(I227*H227,2)</f>
        <v>0</v>
      </c>
      <c r="BL227" s="13" t="s">
        <v>448</v>
      </c>
      <c r="BM227" s="152" t="s">
        <v>1011</v>
      </c>
    </row>
    <row r="228" spans="2:65" s="1" customFormat="1" ht="24.25" customHeight="1">
      <c r="B228" s="139"/>
      <c r="C228" s="154" t="s">
        <v>468</v>
      </c>
      <c r="D228" s="154" t="s">
        <v>220</v>
      </c>
      <c r="E228" s="155" t="s">
        <v>1012</v>
      </c>
      <c r="F228" s="156" t="s">
        <v>1013</v>
      </c>
      <c r="G228" s="157" t="s">
        <v>577</v>
      </c>
      <c r="H228" s="158">
        <v>33650</v>
      </c>
      <c r="I228" s="159"/>
      <c r="J228" s="160">
        <f>ROUND(I228*H228,2)</f>
        <v>0</v>
      </c>
      <c r="K228" s="161"/>
      <c r="L228" s="162"/>
      <c r="M228" s="163" t="s">
        <v>1</v>
      </c>
      <c r="N228" s="164" t="s">
        <v>36</v>
      </c>
      <c r="P228" s="150">
        <f>O228*H228</f>
        <v>0</v>
      </c>
      <c r="Q228" s="150">
        <v>0</v>
      </c>
      <c r="R228" s="150">
        <f>Q228*H228</f>
        <v>0</v>
      </c>
      <c r="S228" s="150">
        <v>0</v>
      </c>
      <c r="T228" s="151">
        <f>S228*H228</f>
        <v>0</v>
      </c>
      <c r="AR228" s="152" t="s">
        <v>1014</v>
      </c>
      <c r="AT228" s="152" t="s">
        <v>220</v>
      </c>
      <c r="AU228" s="152" t="s">
        <v>83</v>
      </c>
      <c r="AY228" s="13" t="s">
        <v>185</v>
      </c>
      <c r="BE228" s="153">
        <f>IF(N228="základná",J228,0)</f>
        <v>0</v>
      </c>
      <c r="BF228" s="153">
        <f>IF(N228="znížená",J228,0)</f>
        <v>0</v>
      </c>
      <c r="BG228" s="153">
        <f>IF(N228="zákl. prenesená",J228,0)</f>
        <v>0</v>
      </c>
      <c r="BH228" s="153">
        <f>IF(N228="zníž. prenesená",J228,0)</f>
        <v>0</v>
      </c>
      <c r="BI228" s="153">
        <f>IF(N228="nulová",J228,0)</f>
        <v>0</v>
      </c>
      <c r="BJ228" s="13" t="s">
        <v>83</v>
      </c>
      <c r="BK228" s="153">
        <f>ROUND(I228*H228,2)</f>
        <v>0</v>
      </c>
      <c r="BL228" s="13" t="s">
        <v>448</v>
      </c>
      <c r="BM228" s="152" t="s">
        <v>1015</v>
      </c>
    </row>
    <row r="229" spans="2:65" s="11" customFormat="1" ht="26" customHeight="1">
      <c r="B229" s="127"/>
      <c r="D229" s="128" t="s">
        <v>69</v>
      </c>
      <c r="E229" s="129" t="s">
        <v>818</v>
      </c>
      <c r="F229" s="129" t="s">
        <v>819</v>
      </c>
      <c r="I229" s="130"/>
      <c r="J229" s="131">
        <f>BK229</f>
        <v>0</v>
      </c>
      <c r="L229" s="127"/>
      <c r="M229" s="132"/>
      <c r="P229" s="133">
        <f>SUM(P230:P233)</f>
        <v>0</v>
      </c>
      <c r="R229" s="133">
        <f>SUM(R230:R233)</f>
        <v>0</v>
      </c>
      <c r="T229" s="134">
        <f>SUM(T230:T233)</f>
        <v>0</v>
      </c>
      <c r="AR229" s="128" t="s">
        <v>203</v>
      </c>
      <c r="AT229" s="135" t="s">
        <v>69</v>
      </c>
      <c r="AU229" s="135" t="s">
        <v>70</v>
      </c>
      <c r="AY229" s="128" t="s">
        <v>185</v>
      </c>
      <c r="BK229" s="136">
        <f>SUM(BK230:BK233)</f>
        <v>0</v>
      </c>
    </row>
    <row r="230" spans="2:65" s="1" customFormat="1" ht="33" customHeight="1">
      <c r="B230" s="139"/>
      <c r="C230" s="140" t="s">
        <v>472</v>
      </c>
      <c r="D230" s="140" t="s">
        <v>187</v>
      </c>
      <c r="E230" s="141" t="s">
        <v>1016</v>
      </c>
      <c r="F230" s="142" t="s">
        <v>1017</v>
      </c>
      <c r="G230" s="143" t="s">
        <v>823</v>
      </c>
      <c r="H230" s="144">
        <v>1</v>
      </c>
      <c r="I230" s="145"/>
      <c r="J230" s="146">
        <f>ROUND(I230*H230,2)</f>
        <v>0</v>
      </c>
      <c r="K230" s="147"/>
      <c r="L230" s="28"/>
      <c r="M230" s="148" t="s">
        <v>1</v>
      </c>
      <c r="N230" s="149" t="s">
        <v>36</v>
      </c>
      <c r="P230" s="150">
        <f>O230*H230</f>
        <v>0</v>
      </c>
      <c r="Q230" s="150">
        <v>0</v>
      </c>
      <c r="R230" s="150">
        <f>Q230*H230</f>
        <v>0</v>
      </c>
      <c r="S230" s="150">
        <v>0</v>
      </c>
      <c r="T230" s="151">
        <f>S230*H230</f>
        <v>0</v>
      </c>
      <c r="AR230" s="152" t="s">
        <v>824</v>
      </c>
      <c r="AT230" s="152" t="s">
        <v>187</v>
      </c>
      <c r="AU230" s="152" t="s">
        <v>77</v>
      </c>
      <c r="AY230" s="13" t="s">
        <v>185</v>
      </c>
      <c r="BE230" s="153">
        <f>IF(N230="základná",J230,0)</f>
        <v>0</v>
      </c>
      <c r="BF230" s="153">
        <f>IF(N230="znížená",J230,0)</f>
        <v>0</v>
      </c>
      <c r="BG230" s="153">
        <f>IF(N230="zákl. prenesená",J230,0)</f>
        <v>0</v>
      </c>
      <c r="BH230" s="153">
        <f>IF(N230="zníž. prenesená",J230,0)</f>
        <v>0</v>
      </c>
      <c r="BI230" s="153">
        <f>IF(N230="nulová",J230,0)</f>
        <v>0</v>
      </c>
      <c r="BJ230" s="13" t="s">
        <v>83</v>
      </c>
      <c r="BK230" s="153">
        <f>ROUND(I230*H230,2)</f>
        <v>0</v>
      </c>
      <c r="BL230" s="13" t="s">
        <v>824</v>
      </c>
      <c r="BM230" s="152" t="s">
        <v>1018</v>
      </c>
    </row>
    <row r="231" spans="2:65" s="1" customFormat="1" ht="24.25" customHeight="1">
      <c r="B231" s="139"/>
      <c r="C231" s="140" t="s">
        <v>476</v>
      </c>
      <c r="D231" s="140" t="s">
        <v>187</v>
      </c>
      <c r="E231" s="141" t="s">
        <v>1019</v>
      </c>
      <c r="F231" s="142" t="s">
        <v>1020</v>
      </c>
      <c r="G231" s="143" t="s">
        <v>823</v>
      </c>
      <c r="H231" s="144">
        <v>1</v>
      </c>
      <c r="I231" s="145"/>
      <c r="J231" s="146">
        <f>ROUND(I231*H231,2)</f>
        <v>0</v>
      </c>
      <c r="K231" s="147"/>
      <c r="L231" s="28"/>
      <c r="M231" s="148" t="s">
        <v>1</v>
      </c>
      <c r="N231" s="149" t="s">
        <v>36</v>
      </c>
      <c r="P231" s="150">
        <f>O231*H231</f>
        <v>0</v>
      </c>
      <c r="Q231" s="150">
        <v>0</v>
      </c>
      <c r="R231" s="150">
        <f>Q231*H231</f>
        <v>0</v>
      </c>
      <c r="S231" s="150">
        <v>0</v>
      </c>
      <c r="T231" s="151">
        <f>S231*H231</f>
        <v>0</v>
      </c>
      <c r="AR231" s="152" t="s">
        <v>824</v>
      </c>
      <c r="AT231" s="152" t="s">
        <v>187</v>
      </c>
      <c r="AU231" s="152" t="s">
        <v>77</v>
      </c>
      <c r="AY231" s="13" t="s">
        <v>185</v>
      </c>
      <c r="BE231" s="153">
        <f>IF(N231="základná",J231,0)</f>
        <v>0</v>
      </c>
      <c r="BF231" s="153">
        <f>IF(N231="znížená",J231,0)</f>
        <v>0</v>
      </c>
      <c r="BG231" s="153">
        <f>IF(N231="zákl. prenesená",J231,0)</f>
        <v>0</v>
      </c>
      <c r="BH231" s="153">
        <f>IF(N231="zníž. prenesená",J231,0)</f>
        <v>0</v>
      </c>
      <c r="BI231" s="153">
        <f>IF(N231="nulová",J231,0)</f>
        <v>0</v>
      </c>
      <c r="BJ231" s="13" t="s">
        <v>83</v>
      </c>
      <c r="BK231" s="153">
        <f>ROUND(I231*H231,2)</f>
        <v>0</v>
      </c>
      <c r="BL231" s="13" t="s">
        <v>824</v>
      </c>
      <c r="BM231" s="152" t="s">
        <v>1021</v>
      </c>
    </row>
    <row r="232" spans="2:65" s="1" customFormat="1" ht="44.25" customHeight="1">
      <c r="B232" s="139"/>
      <c r="C232" s="140" t="s">
        <v>480</v>
      </c>
      <c r="D232" s="140" t="s">
        <v>187</v>
      </c>
      <c r="E232" s="141" t="s">
        <v>821</v>
      </c>
      <c r="F232" s="142" t="s">
        <v>822</v>
      </c>
      <c r="G232" s="143" t="s">
        <v>823</v>
      </c>
      <c r="H232" s="144">
        <v>1</v>
      </c>
      <c r="I232" s="145"/>
      <c r="J232" s="146">
        <f>ROUND(I232*H232,2)</f>
        <v>0</v>
      </c>
      <c r="K232" s="147"/>
      <c r="L232" s="28"/>
      <c r="M232" s="148" t="s">
        <v>1</v>
      </c>
      <c r="N232" s="149" t="s">
        <v>36</v>
      </c>
      <c r="P232" s="150">
        <f>O232*H232</f>
        <v>0</v>
      </c>
      <c r="Q232" s="150">
        <v>0</v>
      </c>
      <c r="R232" s="150">
        <f>Q232*H232</f>
        <v>0</v>
      </c>
      <c r="S232" s="150">
        <v>0</v>
      </c>
      <c r="T232" s="151">
        <f>S232*H232</f>
        <v>0</v>
      </c>
      <c r="AR232" s="152" t="s">
        <v>824</v>
      </c>
      <c r="AT232" s="152" t="s">
        <v>187</v>
      </c>
      <c r="AU232" s="152" t="s">
        <v>77</v>
      </c>
      <c r="AY232" s="13" t="s">
        <v>185</v>
      </c>
      <c r="BE232" s="153">
        <f>IF(N232="základná",J232,0)</f>
        <v>0</v>
      </c>
      <c r="BF232" s="153">
        <f>IF(N232="znížená",J232,0)</f>
        <v>0</v>
      </c>
      <c r="BG232" s="153">
        <f>IF(N232="zákl. prenesená",J232,0)</f>
        <v>0</v>
      </c>
      <c r="BH232" s="153">
        <f>IF(N232="zníž. prenesená",J232,0)</f>
        <v>0</v>
      </c>
      <c r="BI232" s="153">
        <f>IF(N232="nulová",J232,0)</f>
        <v>0</v>
      </c>
      <c r="BJ232" s="13" t="s">
        <v>83</v>
      </c>
      <c r="BK232" s="153">
        <f>ROUND(I232*H232,2)</f>
        <v>0</v>
      </c>
      <c r="BL232" s="13" t="s">
        <v>824</v>
      </c>
      <c r="BM232" s="152" t="s">
        <v>1022</v>
      </c>
    </row>
    <row r="233" spans="2:65" s="1" customFormat="1" ht="16.5" customHeight="1">
      <c r="B233" s="139"/>
      <c r="C233" s="140" t="s">
        <v>484</v>
      </c>
      <c r="D233" s="140" t="s">
        <v>187</v>
      </c>
      <c r="E233" s="141" t="s">
        <v>827</v>
      </c>
      <c r="F233" s="142" t="s">
        <v>828</v>
      </c>
      <c r="G233" s="143" t="s">
        <v>823</v>
      </c>
      <c r="H233" s="144">
        <v>1</v>
      </c>
      <c r="I233" s="145"/>
      <c r="J233" s="146">
        <f>ROUND(I233*H233,2)</f>
        <v>0</v>
      </c>
      <c r="K233" s="147"/>
      <c r="L233" s="28"/>
      <c r="M233" s="166" t="s">
        <v>1</v>
      </c>
      <c r="N233" s="167" t="s">
        <v>36</v>
      </c>
      <c r="O233" s="168"/>
      <c r="P233" s="169">
        <f>O233*H233</f>
        <v>0</v>
      </c>
      <c r="Q233" s="169">
        <v>0</v>
      </c>
      <c r="R233" s="169">
        <f>Q233*H233</f>
        <v>0</v>
      </c>
      <c r="S233" s="169">
        <v>0</v>
      </c>
      <c r="T233" s="170">
        <f>S233*H233</f>
        <v>0</v>
      </c>
      <c r="AR233" s="152" t="s">
        <v>191</v>
      </c>
      <c r="AT233" s="152" t="s">
        <v>187</v>
      </c>
      <c r="AU233" s="152" t="s">
        <v>77</v>
      </c>
      <c r="AY233" s="13" t="s">
        <v>185</v>
      </c>
      <c r="BE233" s="153">
        <f>IF(N233="základná",J233,0)</f>
        <v>0</v>
      </c>
      <c r="BF233" s="153">
        <f>IF(N233="znížená",J233,0)</f>
        <v>0</v>
      </c>
      <c r="BG233" s="153">
        <f>IF(N233="zákl. prenesená",J233,0)</f>
        <v>0</v>
      </c>
      <c r="BH233" s="153">
        <f>IF(N233="zníž. prenesená",J233,0)</f>
        <v>0</v>
      </c>
      <c r="BI233" s="153">
        <f>IF(N233="nulová",J233,0)</f>
        <v>0</v>
      </c>
      <c r="BJ233" s="13" t="s">
        <v>83</v>
      </c>
      <c r="BK233" s="153">
        <f>ROUND(I233*H233,2)</f>
        <v>0</v>
      </c>
      <c r="BL233" s="13" t="s">
        <v>191</v>
      </c>
      <c r="BM233" s="152" t="s">
        <v>1023</v>
      </c>
    </row>
    <row r="234" spans="2:65" s="1" customFormat="1" ht="7" customHeight="1">
      <c r="B234" s="43"/>
      <c r="C234" s="44"/>
      <c r="D234" s="44"/>
      <c r="E234" s="44"/>
      <c r="F234" s="44"/>
      <c r="G234" s="44"/>
      <c r="H234" s="44"/>
      <c r="I234" s="44"/>
      <c r="J234" s="44"/>
      <c r="K234" s="44"/>
      <c r="L234" s="28"/>
    </row>
  </sheetData>
  <autoFilter ref="C141:K233" xr:uid="{00000000-0009-0000-0000-000002000000}"/>
  <mergeCells count="15">
    <mergeCell ref="E128:H128"/>
    <mergeCell ref="E132:H132"/>
    <mergeCell ref="E130:H130"/>
    <mergeCell ref="E134:H134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187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94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3">
      <c r="B8" s="16"/>
      <c r="D8" s="23" t="s">
        <v>134</v>
      </c>
      <c r="L8" s="16"/>
    </row>
    <row r="9" spans="2:46" ht="16.5" customHeight="1">
      <c r="B9" s="16"/>
      <c r="E9" s="222" t="s">
        <v>135</v>
      </c>
      <c r="F9" s="188"/>
      <c r="G9" s="188"/>
      <c r="H9" s="188"/>
      <c r="L9" s="16"/>
    </row>
    <row r="10" spans="2:46" ht="12" customHeight="1">
      <c r="B10" s="16"/>
      <c r="D10" s="23" t="s">
        <v>136</v>
      </c>
      <c r="L10" s="16"/>
    </row>
    <row r="11" spans="2:46" s="1" customFormat="1" ht="16.5" customHeight="1">
      <c r="B11" s="28"/>
      <c r="E11" s="219" t="s">
        <v>830</v>
      </c>
      <c r="F11" s="221"/>
      <c r="G11" s="221"/>
      <c r="H11" s="221"/>
      <c r="L11" s="28"/>
    </row>
    <row r="12" spans="2:46" s="1" customFormat="1" ht="12" customHeight="1">
      <c r="B12" s="28"/>
      <c r="D12" s="23" t="s">
        <v>831</v>
      </c>
      <c r="L12" s="28"/>
    </row>
    <row r="13" spans="2:46" s="1" customFormat="1" ht="16.5" customHeight="1">
      <c r="B13" s="28"/>
      <c r="E13" s="178" t="s">
        <v>1024</v>
      </c>
      <c r="F13" s="221"/>
      <c r="G13" s="221"/>
      <c r="H13" s="221"/>
      <c r="L13" s="28"/>
    </row>
    <row r="14" spans="2:46" s="1" customFormat="1">
      <c r="B14" s="28"/>
      <c r="L14" s="28"/>
    </row>
    <row r="15" spans="2:46" s="1" customFormat="1" ht="12" customHeight="1">
      <c r="B15" s="28"/>
      <c r="D15" s="23" t="s">
        <v>16</v>
      </c>
      <c r="F15" s="21" t="s">
        <v>1</v>
      </c>
      <c r="I15" s="23" t="s">
        <v>17</v>
      </c>
      <c r="J15" s="21" t="s">
        <v>1</v>
      </c>
      <c r="L15" s="28"/>
    </row>
    <row r="16" spans="2:46" s="1" customFormat="1" ht="12" customHeight="1">
      <c r="B16" s="28"/>
      <c r="D16" s="23" t="s">
        <v>18</v>
      </c>
      <c r="F16" s="21" t="s">
        <v>19</v>
      </c>
      <c r="I16" s="23" t="s">
        <v>20</v>
      </c>
      <c r="J16" s="51">
        <f>'Rekapitulácia stavby'!AN8</f>
        <v>46034</v>
      </c>
      <c r="L16" s="28"/>
    </row>
    <row r="17" spans="2:12" s="1" customFormat="1" ht="11" customHeight="1">
      <c r="B17" s="28"/>
      <c r="L17" s="28"/>
    </row>
    <row r="18" spans="2:12" s="1" customFormat="1" ht="12" customHeight="1">
      <c r="B18" s="28"/>
      <c r="D18" s="23" t="s">
        <v>21</v>
      </c>
      <c r="I18" s="23" t="s">
        <v>22</v>
      </c>
      <c r="J18" s="21" t="str">
        <f>IF('Rekapitulácia stavby'!AN10="","",'Rekapitulácia stavby'!AN10)</f>
        <v/>
      </c>
      <c r="L18" s="28"/>
    </row>
    <row r="19" spans="2:12" s="1" customFormat="1" ht="18" customHeight="1">
      <c r="B19" s="28"/>
      <c r="E19" s="21" t="str">
        <f>IF('Rekapitulácia stavby'!E11="","",'Rekapitulácia stavby'!E11)</f>
        <v xml:space="preserve"> </v>
      </c>
      <c r="I19" s="23" t="s">
        <v>23</v>
      </c>
      <c r="J19" s="21" t="str">
        <f>IF('Rekapitulácia stavby'!AN11="","",'Rekapitulácia stavby'!AN11)</f>
        <v/>
      </c>
      <c r="L19" s="28"/>
    </row>
    <row r="20" spans="2:12" s="1" customFormat="1" ht="7" customHeight="1">
      <c r="B20" s="28"/>
      <c r="L20" s="28"/>
    </row>
    <row r="21" spans="2:12" s="1" customFormat="1" ht="12" customHeight="1">
      <c r="B21" s="28"/>
      <c r="D21" s="23" t="s">
        <v>24</v>
      </c>
      <c r="I21" s="23" t="s">
        <v>22</v>
      </c>
      <c r="J21" s="24" t="str">
        <f>'Rekapitulácia stavby'!AN13</f>
        <v>Vyplň údaj</v>
      </c>
      <c r="L21" s="28"/>
    </row>
    <row r="22" spans="2:12" s="1" customFormat="1" ht="18" customHeight="1">
      <c r="B22" s="28"/>
      <c r="E22" s="224" t="str">
        <f>'Rekapitulácia stavby'!E14</f>
        <v>Vyplň údaj</v>
      </c>
      <c r="F22" s="187"/>
      <c r="G22" s="187"/>
      <c r="H22" s="187"/>
      <c r="I22" s="23" t="s">
        <v>23</v>
      </c>
      <c r="J22" s="24" t="str">
        <f>'Rekapitulácia stavby'!AN14</f>
        <v>Vyplň údaj</v>
      </c>
      <c r="L22" s="28"/>
    </row>
    <row r="23" spans="2:12" s="1" customFormat="1" ht="7" customHeight="1">
      <c r="B23" s="28"/>
      <c r="L23" s="28"/>
    </row>
    <row r="24" spans="2:12" s="1" customFormat="1" ht="12" customHeight="1">
      <c r="B24" s="28"/>
      <c r="D24" s="23" t="s">
        <v>26</v>
      </c>
      <c r="I24" s="23" t="s">
        <v>22</v>
      </c>
      <c r="J24" s="21" t="str">
        <f>IF('Rekapitulácia stavby'!AN16="","",'Rekapitulácia stavby'!AN16)</f>
        <v/>
      </c>
      <c r="L24" s="28"/>
    </row>
    <row r="25" spans="2:12" s="1" customFormat="1" ht="18" customHeight="1">
      <c r="B25" s="28"/>
      <c r="E25" s="21" t="str">
        <f>IF('Rekapitulácia stavby'!E17="","",'Rekapitulácia stavby'!E17)</f>
        <v xml:space="preserve"> </v>
      </c>
      <c r="I25" s="23" t="s">
        <v>23</v>
      </c>
      <c r="J25" s="21" t="str">
        <f>IF('Rekapitulácia stavby'!AN17="","",'Rekapitulácia stavby'!AN17)</f>
        <v/>
      </c>
      <c r="L25" s="28"/>
    </row>
    <row r="26" spans="2:12" s="1" customFormat="1" ht="7" customHeight="1">
      <c r="B26" s="28"/>
      <c r="L26" s="28"/>
    </row>
    <row r="27" spans="2:12" s="1" customFormat="1" ht="12" customHeight="1">
      <c r="B27" s="28"/>
      <c r="D27" s="23" t="s">
        <v>28</v>
      </c>
      <c r="I27" s="23" t="s">
        <v>22</v>
      </c>
      <c r="J27" s="21" t="str">
        <f>IF('Rekapitulácia stavby'!AN19="","",'Rekapitulácia stavby'!AN19)</f>
        <v/>
      </c>
      <c r="L27" s="28"/>
    </row>
    <row r="28" spans="2:12" s="1" customFormat="1" ht="18" customHeight="1">
      <c r="B28" s="28"/>
      <c r="E28" s="21" t="str">
        <f>IF('Rekapitulácia stavby'!E20="","",'Rekapitulácia stavby'!E20)</f>
        <v xml:space="preserve"> </v>
      </c>
      <c r="I28" s="23" t="s">
        <v>23</v>
      </c>
      <c r="J28" s="21" t="str">
        <f>IF('Rekapitulácia stavby'!AN20="","",'Rekapitulácia stavby'!AN20)</f>
        <v/>
      </c>
      <c r="L28" s="28"/>
    </row>
    <row r="29" spans="2:12" s="1" customFormat="1" ht="7" customHeight="1">
      <c r="B29" s="28"/>
      <c r="L29" s="28"/>
    </row>
    <row r="30" spans="2:12" s="1" customFormat="1" ht="12" customHeight="1">
      <c r="B30" s="28"/>
      <c r="D30" s="23" t="s">
        <v>29</v>
      </c>
      <c r="L30" s="28"/>
    </row>
    <row r="31" spans="2:12" s="7" customFormat="1" ht="16.5" customHeight="1">
      <c r="B31" s="93"/>
      <c r="E31" s="192" t="s">
        <v>1</v>
      </c>
      <c r="F31" s="192"/>
      <c r="G31" s="192"/>
      <c r="H31" s="192"/>
      <c r="L31" s="93"/>
    </row>
    <row r="32" spans="2:12" s="1" customFormat="1" ht="7" customHeight="1">
      <c r="B32" s="28"/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25.25" customHeight="1">
      <c r="B34" s="28"/>
      <c r="D34" s="94" t="s">
        <v>30</v>
      </c>
      <c r="J34" s="65">
        <f>ROUND(J133, 2)</f>
        <v>0</v>
      </c>
      <c r="L34" s="28"/>
    </row>
    <row r="35" spans="2:12" s="1" customFormat="1" ht="7" customHeight="1">
      <c r="B35" s="28"/>
      <c r="D35" s="52"/>
      <c r="E35" s="52"/>
      <c r="F35" s="52"/>
      <c r="G35" s="52"/>
      <c r="H35" s="52"/>
      <c r="I35" s="52"/>
      <c r="J35" s="52"/>
      <c r="K35" s="52"/>
      <c r="L35" s="28"/>
    </row>
    <row r="36" spans="2:12" s="1" customFormat="1" ht="14.5" customHeight="1">
      <c r="B36" s="28"/>
      <c r="F36" s="31" t="s">
        <v>32</v>
      </c>
      <c r="I36" s="31" t="s">
        <v>31</v>
      </c>
      <c r="J36" s="31" t="s">
        <v>33</v>
      </c>
      <c r="L36" s="28"/>
    </row>
    <row r="37" spans="2:12" s="1" customFormat="1" ht="14.5" customHeight="1">
      <c r="B37" s="28"/>
      <c r="D37" s="54" t="s">
        <v>34</v>
      </c>
      <c r="E37" s="33" t="s">
        <v>35</v>
      </c>
      <c r="F37" s="95">
        <f>ROUND((SUM(BE133:BE186)),  2)</f>
        <v>0</v>
      </c>
      <c r="G37" s="96"/>
      <c r="H37" s="96"/>
      <c r="I37" s="97">
        <v>0.23</v>
      </c>
      <c r="J37" s="95">
        <f>ROUND(((SUM(BE133:BE186))*I37),  2)</f>
        <v>0</v>
      </c>
      <c r="L37" s="28"/>
    </row>
    <row r="38" spans="2:12" s="1" customFormat="1" ht="14.5" customHeight="1">
      <c r="B38" s="28"/>
      <c r="E38" s="33" t="s">
        <v>36</v>
      </c>
      <c r="F38" s="85">
        <f>ROUND((SUM(BF133:BF186)),  2)</f>
        <v>0</v>
      </c>
      <c r="I38" s="98">
        <v>0.23</v>
      </c>
      <c r="J38" s="85">
        <f>ROUND(((SUM(BF133:BF186))*I38),  2)</f>
        <v>0</v>
      </c>
      <c r="L38" s="28"/>
    </row>
    <row r="39" spans="2:12" s="1" customFormat="1" ht="14.5" hidden="1" customHeight="1">
      <c r="B39" s="28"/>
      <c r="E39" s="23" t="s">
        <v>37</v>
      </c>
      <c r="F39" s="85">
        <f>ROUND((SUM(BG133:BG186)),  2)</f>
        <v>0</v>
      </c>
      <c r="I39" s="98">
        <v>0.23</v>
      </c>
      <c r="J39" s="85">
        <f>0</f>
        <v>0</v>
      </c>
      <c r="L39" s="28"/>
    </row>
    <row r="40" spans="2:12" s="1" customFormat="1" ht="14.5" hidden="1" customHeight="1">
      <c r="B40" s="28"/>
      <c r="E40" s="23" t="s">
        <v>38</v>
      </c>
      <c r="F40" s="85">
        <f>ROUND((SUM(BH133:BH186)),  2)</f>
        <v>0</v>
      </c>
      <c r="I40" s="98">
        <v>0.23</v>
      </c>
      <c r="J40" s="85">
        <f>0</f>
        <v>0</v>
      </c>
      <c r="L40" s="28"/>
    </row>
    <row r="41" spans="2:12" s="1" customFormat="1" ht="14.5" hidden="1" customHeight="1">
      <c r="B41" s="28"/>
      <c r="E41" s="33" t="s">
        <v>39</v>
      </c>
      <c r="F41" s="95">
        <f>ROUND((SUM(BI133:BI186)),  2)</f>
        <v>0</v>
      </c>
      <c r="G41" s="96"/>
      <c r="H41" s="96"/>
      <c r="I41" s="97">
        <v>0</v>
      </c>
      <c r="J41" s="95">
        <f>0</f>
        <v>0</v>
      </c>
      <c r="L41" s="28"/>
    </row>
    <row r="42" spans="2:12" s="1" customFormat="1" ht="7" customHeight="1">
      <c r="B42" s="28"/>
      <c r="L42" s="28"/>
    </row>
    <row r="43" spans="2:12" s="1" customFormat="1" ht="25.25" customHeight="1">
      <c r="B43" s="28"/>
      <c r="C43" s="99"/>
      <c r="D43" s="100" t="s">
        <v>40</v>
      </c>
      <c r="E43" s="56"/>
      <c r="F43" s="56"/>
      <c r="G43" s="101" t="s">
        <v>41</v>
      </c>
      <c r="H43" s="102" t="s">
        <v>42</v>
      </c>
      <c r="I43" s="56"/>
      <c r="J43" s="103">
        <f>SUM(J34:J41)</f>
        <v>0</v>
      </c>
      <c r="K43" s="104"/>
      <c r="L43" s="28"/>
    </row>
    <row r="44" spans="2:12" s="1" customFormat="1" ht="14.5" customHeight="1">
      <c r="B44" s="28"/>
      <c r="L44" s="28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ht="16.5" customHeight="1">
      <c r="B87" s="16"/>
      <c r="E87" s="222" t="s">
        <v>135</v>
      </c>
      <c r="F87" s="188"/>
      <c r="G87" s="188"/>
      <c r="H87" s="188"/>
      <c r="L87" s="16"/>
    </row>
    <row r="88" spans="2:12" ht="12" customHeight="1">
      <c r="B88" s="16"/>
      <c r="C88" s="23" t="s">
        <v>136</v>
      </c>
      <c r="L88" s="16"/>
    </row>
    <row r="89" spans="2:12" s="1" customFormat="1" ht="16.5" customHeight="1">
      <c r="B89" s="28"/>
      <c r="E89" s="219" t="s">
        <v>830</v>
      </c>
      <c r="F89" s="221"/>
      <c r="G89" s="221"/>
      <c r="H89" s="221"/>
      <c r="L89" s="28"/>
    </row>
    <row r="90" spans="2:12" s="1" customFormat="1" ht="12" customHeight="1">
      <c r="B90" s="28"/>
      <c r="C90" s="23" t="s">
        <v>831</v>
      </c>
      <c r="L90" s="28"/>
    </row>
    <row r="91" spans="2:12" s="1" customFormat="1" ht="16.5" customHeight="1">
      <c r="B91" s="28"/>
      <c r="E91" s="178" t="str">
        <f>E13</f>
        <v>02 - ZTI</v>
      </c>
      <c r="F91" s="221"/>
      <c r="G91" s="221"/>
      <c r="H91" s="221"/>
      <c r="L91" s="28"/>
    </row>
    <row r="92" spans="2:12" s="1" customFormat="1" ht="7" customHeight="1">
      <c r="B92" s="28"/>
      <c r="L92" s="28"/>
    </row>
    <row r="93" spans="2:12" s="1" customFormat="1" ht="12" customHeight="1">
      <c r="B93" s="28"/>
      <c r="C93" s="23" t="s">
        <v>18</v>
      </c>
      <c r="F93" s="21" t="str">
        <f>F16</f>
        <v xml:space="preserve"> </v>
      </c>
      <c r="I93" s="23" t="s">
        <v>20</v>
      </c>
      <c r="J93" s="51">
        <f>IF(J16="","",J16)</f>
        <v>46034</v>
      </c>
      <c r="L93" s="28"/>
    </row>
    <row r="94" spans="2:12" s="1" customFormat="1" ht="7" customHeight="1">
      <c r="B94" s="28"/>
      <c r="L94" s="28"/>
    </row>
    <row r="95" spans="2:12" s="1" customFormat="1" ht="15.25" customHeight="1">
      <c r="B95" s="28"/>
      <c r="C95" s="23" t="s">
        <v>21</v>
      </c>
      <c r="F95" s="21" t="str">
        <f>E19</f>
        <v xml:space="preserve"> </v>
      </c>
      <c r="I95" s="23" t="s">
        <v>26</v>
      </c>
      <c r="J95" s="26" t="str">
        <f>E25</f>
        <v xml:space="preserve"> </v>
      </c>
      <c r="L95" s="28"/>
    </row>
    <row r="96" spans="2:12" s="1" customFormat="1" ht="15.25" customHeight="1">
      <c r="B96" s="28"/>
      <c r="C96" s="23" t="s">
        <v>24</v>
      </c>
      <c r="F96" s="21" t="str">
        <f>IF(E22="","",E22)</f>
        <v>Vyplň údaj</v>
      </c>
      <c r="I96" s="23" t="s">
        <v>28</v>
      </c>
      <c r="J96" s="26" t="str">
        <f>E28</f>
        <v xml:space="preserve"> </v>
      </c>
      <c r="L96" s="28"/>
    </row>
    <row r="97" spans="2:47" s="1" customFormat="1" ht="10.25" customHeight="1">
      <c r="B97" s="28"/>
      <c r="L97" s="28"/>
    </row>
    <row r="98" spans="2:47" s="1" customFormat="1" ht="29.25" customHeight="1">
      <c r="B98" s="28"/>
      <c r="C98" s="107" t="s">
        <v>142</v>
      </c>
      <c r="D98" s="99"/>
      <c r="E98" s="99"/>
      <c r="F98" s="99"/>
      <c r="G98" s="99"/>
      <c r="H98" s="99"/>
      <c r="I98" s="99"/>
      <c r="J98" s="108" t="s">
        <v>143</v>
      </c>
      <c r="K98" s="99"/>
      <c r="L98" s="28"/>
    </row>
    <row r="99" spans="2:47" s="1" customFormat="1" ht="10.25" customHeight="1">
      <c r="B99" s="28"/>
      <c r="L99" s="28"/>
    </row>
    <row r="100" spans="2:47" s="1" customFormat="1" ht="23" customHeight="1">
      <c r="B100" s="28"/>
      <c r="C100" s="109" t="s">
        <v>144</v>
      </c>
      <c r="J100" s="65">
        <f>J133</f>
        <v>0</v>
      </c>
      <c r="L100" s="28"/>
      <c r="AU100" s="13" t="s">
        <v>145</v>
      </c>
    </row>
    <row r="101" spans="2:47" s="8" customFormat="1" ht="25" customHeight="1">
      <c r="B101" s="110"/>
      <c r="D101" s="111" t="s">
        <v>146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20" customHeight="1">
      <c r="B102" s="114"/>
      <c r="D102" s="115" t="s">
        <v>147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20" customHeight="1">
      <c r="B103" s="114"/>
      <c r="D103" s="115" t="s">
        <v>1025</v>
      </c>
      <c r="E103" s="116"/>
      <c r="F103" s="116"/>
      <c r="G103" s="116"/>
      <c r="H103" s="116"/>
      <c r="I103" s="116"/>
      <c r="J103" s="117">
        <f>J144</f>
        <v>0</v>
      </c>
      <c r="L103" s="114"/>
    </row>
    <row r="104" spans="2:47" s="8" customFormat="1" ht="25" customHeight="1">
      <c r="B104" s="110"/>
      <c r="D104" s="111" t="s">
        <v>154</v>
      </c>
      <c r="E104" s="112"/>
      <c r="F104" s="112"/>
      <c r="G104" s="112"/>
      <c r="H104" s="112"/>
      <c r="I104" s="112"/>
      <c r="J104" s="113">
        <f>J155</f>
        <v>0</v>
      </c>
      <c r="L104" s="110"/>
    </row>
    <row r="105" spans="2:47" s="9" customFormat="1" ht="20" customHeight="1">
      <c r="B105" s="114"/>
      <c r="D105" s="115" t="s">
        <v>1026</v>
      </c>
      <c r="E105" s="116"/>
      <c r="F105" s="116"/>
      <c r="G105" s="116"/>
      <c r="H105" s="116"/>
      <c r="I105" s="116"/>
      <c r="J105" s="117">
        <f>J156</f>
        <v>0</v>
      </c>
      <c r="L105" s="114"/>
    </row>
    <row r="106" spans="2:47" s="9" customFormat="1" ht="20" customHeight="1">
      <c r="B106" s="114"/>
      <c r="D106" s="115" t="s">
        <v>1027</v>
      </c>
      <c r="E106" s="116"/>
      <c r="F106" s="116"/>
      <c r="G106" s="116"/>
      <c r="H106" s="116"/>
      <c r="I106" s="116"/>
      <c r="J106" s="117">
        <f>J167</f>
        <v>0</v>
      </c>
      <c r="L106" s="114"/>
    </row>
    <row r="107" spans="2:47" s="9" customFormat="1" ht="20" customHeight="1">
      <c r="B107" s="114"/>
      <c r="D107" s="115" t="s">
        <v>1028</v>
      </c>
      <c r="E107" s="116"/>
      <c r="F107" s="116"/>
      <c r="G107" s="116"/>
      <c r="H107" s="116"/>
      <c r="I107" s="116"/>
      <c r="J107" s="117">
        <f>J173</f>
        <v>0</v>
      </c>
      <c r="L107" s="114"/>
    </row>
    <row r="108" spans="2:47" s="9" customFormat="1" ht="20" customHeight="1">
      <c r="B108" s="114"/>
      <c r="D108" s="115" t="s">
        <v>1029</v>
      </c>
      <c r="E108" s="116"/>
      <c r="F108" s="116"/>
      <c r="G108" s="116"/>
      <c r="H108" s="116"/>
      <c r="I108" s="116"/>
      <c r="J108" s="117">
        <f>J176</f>
        <v>0</v>
      </c>
      <c r="L108" s="114"/>
    </row>
    <row r="109" spans="2:47" s="8" customFormat="1" ht="25" customHeight="1">
      <c r="B109" s="110"/>
      <c r="D109" s="111" t="s">
        <v>1030</v>
      </c>
      <c r="E109" s="112"/>
      <c r="F109" s="112"/>
      <c r="G109" s="112"/>
      <c r="H109" s="112"/>
      <c r="I109" s="112"/>
      <c r="J109" s="113">
        <f>J179</f>
        <v>0</v>
      </c>
      <c r="L109" s="110"/>
    </row>
    <row r="110" spans="2:47" s="1" customFormat="1" ht="21.75" customHeight="1">
      <c r="B110" s="28"/>
      <c r="L110" s="28"/>
    </row>
    <row r="111" spans="2:47" s="1" customFormat="1" ht="7" customHeight="1">
      <c r="B111" s="43"/>
      <c r="C111" s="44"/>
      <c r="D111" s="44"/>
      <c r="E111" s="44"/>
      <c r="F111" s="44"/>
      <c r="G111" s="44"/>
      <c r="H111" s="44"/>
      <c r="I111" s="44"/>
      <c r="J111" s="44"/>
      <c r="K111" s="44"/>
      <c r="L111" s="28"/>
    </row>
    <row r="115" spans="2:12" s="1" customFormat="1" ht="7" customHeight="1">
      <c r="B115" s="45"/>
      <c r="C115" s="46"/>
      <c r="D115" s="46"/>
      <c r="E115" s="46"/>
      <c r="F115" s="46"/>
      <c r="G115" s="46"/>
      <c r="H115" s="46"/>
      <c r="I115" s="46"/>
      <c r="J115" s="46"/>
      <c r="K115" s="46"/>
      <c r="L115" s="28"/>
    </row>
    <row r="116" spans="2:12" s="1" customFormat="1" ht="25" customHeight="1">
      <c r="B116" s="28"/>
      <c r="C116" s="17" t="s">
        <v>171</v>
      </c>
      <c r="L116" s="28"/>
    </row>
    <row r="117" spans="2:12" s="1" customFormat="1" ht="7" customHeight="1">
      <c r="B117" s="28"/>
      <c r="L117" s="28"/>
    </row>
    <row r="118" spans="2:12" s="1" customFormat="1" ht="12" customHeight="1">
      <c r="B118" s="28"/>
      <c r="C118" s="23" t="s">
        <v>14</v>
      </c>
      <c r="L118" s="28"/>
    </row>
    <row r="119" spans="2:12" s="1" customFormat="1" ht="16.5" customHeight="1">
      <c r="B119" s="28"/>
      <c r="E119" s="222" t="str">
        <f>E7</f>
        <v>Strelnica Štrky</v>
      </c>
      <c r="F119" s="223"/>
      <c r="G119" s="223"/>
      <c r="H119" s="223"/>
      <c r="L119" s="28"/>
    </row>
    <row r="120" spans="2:12" ht="12" customHeight="1">
      <c r="B120" s="16"/>
      <c r="C120" s="23" t="s">
        <v>134</v>
      </c>
      <c r="L120" s="16"/>
    </row>
    <row r="121" spans="2:12" ht="16.5" customHeight="1">
      <c r="B121" s="16"/>
      <c r="E121" s="222" t="s">
        <v>135</v>
      </c>
      <c r="F121" s="188"/>
      <c r="G121" s="188"/>
      <c r="H121" s="188"/>
      <c r="L121" s="16"/>
    </row>
    <row r="122" spans="2:12" ht="12" customHeight="1">
      <c r="B122" s="16"/>
      <c r="C122" s="23" t="s">
        <v>136</v>
      </c>
      <c r="L122" s="16"/>
    </row>
    <row r="123" spans="2:12" s="1" customFormat="1" ht="16.5" customHeight="1">
      <c r="B123" s="28"/>
      <c r="E123" s="219" t="s">
        <v>830</v>
      </c>
      <c r="F123" s="221"/>
      <c r="G123" s="221"/>
      <c r="H123" s="221"/>
      <c r="L123" s="28"/>
    </row>
    <row r="124" spans="2:12" s="1" customFormat="1" ht="12" customHeight="1">
      <c r="B124" s="28"/>
      <c r="C124" s="23" t="s">
        <v>831</v>
      </c>
      <c r="L124" s="28"/>
    </row>
    <row r="125" spans="2:12" s="1" customFormat="1" ht="16.5" customHeight="1">
      <c r="B125" s="28"/>
      <c r="E125" s="178" t="str">
        <f>E13</f>
        <v>02 - ZTI</v>
      </c>
      <c r="F125" s="221"/>
      <c r="G125" s="221"/>
      <c r="H125" s="221"/>
      <c r="L125" s="28"/>
    </row>
    <row r="126" spans="2:12" s="1" customFormat="1" ht="7" customHeight="1">
      <c r="B126" s="28"/>
      <c r="L126" s="28"/>
    </row>
    <row r="127" spans="2:12" s="1" customFormat="1" ht="12" customHeight="1">
      <c r="B127" s="28"/>
      <c r="C127" s="23" t="s">
        <v>18</v>
      </c>
      <c r="F127" s="21" t="str">
        <f>F16</f>
        <v xml:space="preserve"> </v>
      </c>
      <c r="I127" s="23" t="s">
        <v>20</v>
      </c>
      <c r="J127" s="51">
        <f>IF(J16="","",J16)</f>
        <v>46034</v>
      </c>
      <c r="L127" s="28"/>
    </row>
    <row r="128" spans="2:12" s="1" customFormat="1" ht="7" customHeight="1">
      <c r="B128" s="28"/>
      <c r="L128" s="28"/>
    </row>
    <row r="129" spans="2:65" s="1" customFormat="1" ht="15.25" customHeight="1">
      <c r="B129" s="28"/>
      <c r="C129" s="23" t="s">
        <v>21</v>
      </c>
      <c r="F129" s="21" t="str">
        <f>E19</f>
        <v xml:space="preserve"> </v>
      </c>
      <c r="I129" s="23" t="s">
        <v>26</v>
      </c>
      <c r="J129" s="26" t="str">
        <f>E25</f>
        <v xml:space="preserve"> </v>
      </c>
      <c r="L129" s="28"/>
    </row>
    <row r="130" spans="2:65" s="1" customFormat="1" ht="15.25" customHeight="1">
      <c r="B130" s="28"/>
      <c r="C130" s="23" t="s">
        <v>24</v>
      </c>
      <c r="F130" s="21" t="str">
        <f>IF(E22="","",E22)</f>
        <v>Vyplň údaj</v>
      </c>
      <c r="I130" s="23" t="s">
        <v>28</v>
      </c>
      <c r="J130" s="26" t="str">
        <f>E28</f>
        <v xml:space="preserve"> </v>
      </c>
      <c r="L130" s="28"/>
    </row>
    <row r="131" spans="2:65" s="1" customFormat="1" ht="10.25" customHeight="1">
      <c r="B131" s="28"/>
      <c r="L131" s="28"/>
    </row>
    <row r="132" spans="2:65" s="10" customFormat="1" ht="29.25" customHeight="1">
      <c r="B132" s="118"/>
      <c r="C132" s="119" t="s">
        <v>172</v>
      </c>
      <c r="D132" s="120" t="s">
        <v>55</v>
      </c>
      <c r="E132" s="120" t="s">
        <v>51</v>
      </c>
      <c r="F132" s="120" t="s">
        <v>52</v>
      </c>
      <c r="G132" s="120" t="s">
        <v>173</v>
      </c>
      <c r="H132" s="120" t="s">
        <v>174</v>
      </c>
      <c r="I132" s="120" t="s">
        <v>175</v>
      </c>
      <c r="J132" s="121" t="s">
        <v>143</v>
      </c>
      <c r="K132" s="122" t="s">
        <v>176</v>
      </c>
      <c r="L132" s="118"/>
      <c r="M132" s="58" t="s">
        <v>1</v>
      </c>
      <c r="N132" s="59" t="s">
        <v>34</v>
      </c>
      <c r="O132" s="59" t="s">
        <v>177</v>
      </c>
      <c r="P132" s="59" t="s">
        <v>178</v>
      </c>
      <c r="Q132" s="59" t="s">
        <v>179</v>
      </c>
      <c r="R132" s="59" t="s">
        <v>180</v>
      </c>
      <c r="S132" s="59" t="s">
        <v>181</v>
      </c>
      <c r="T132" s="60" t="s">
        <v>182</v>
      </c>
    </row>
    <row r="133" spans="2:65" s="1" customFormat="1" ht="23" customHeight="1">
      <c r="B133" s="28"/>
      <c r="C133" s="63" t="s">
        <v>144</v>
      </c>
      <c r="J133" s="123">
        <f>BK133</f>
        <v>0</v>
      </c>
      <c r="L133" s="28"/>
      <c r="M133" s="61"/>
      <c r="N133" s="52"/>
      <c r="O133" s="52"/>
      <c r="P133" s="124">
        <f>P134+P135+P155+P179</f>
        <v>0</v>
      </c>
      <c r="Q133" s="52"/>
      <c r="R133" s="124">
        <f>R134+R135+R155+R179</f>
        <v>0</v>
      </c>
      <c r="S133" s="52"/>
      <c r="T133" s="125">
        <f>T134+T135+T155+T179</f>
        <v>0</v>
      </c>
      <c r="AT133" s="13" t="s">
        <v>69</v>
      </c>
      <c r="AU133" s="13" t="s">
        <v>145</v>
      </c>
      <c r="BK133" s="126">
        <f>BK134+BK135+BK155+BK179</f>
        <v>0</v>
      </c>
    </row>
    <row r="134" spans="2:65" s="1" customFormat="1" ht="16.5" customHeight="1">
      <c r="B134" s="139"/>
      <c r="C134" s="140" t="s">
        <v>70</v>
      </c>
      <c r="D134" s="140" t="s">
        <v>187</v>
      </c>
      <c r="E134" s="141" t="s">
        <v>51</v>
      </c>
      <c r="F134" s="142" t="s">
        <v>52</v>
      </c>
      <c r="G134" s="143" t="s">
        <v>173</v>
      </c>
      <c r="H134" s="144">
        <v>0</v>
      </c>
      <c r="I134" s="145"/>
      <c r="J134" s="146">
        <f>ROUND(I134*H134,2)</f>
        <v>0</v>
      </c>
      <c r="K134" s="147"/>
      <c r="L134" s="28"/>
      <c r="M134" s="148" t="s">
        <v>1</v>
      </c>
      <c r="N134" s="149" t="s">
        <v>36</v>
      </c>
      <c r="P134" s="150">
        <f>O134*H134</f>
        <v>0</v>
      </c>
      <c r="Q134" s="150">
        <v>0</v>
      </c>
      <c r="R134" s="150">
        <f>Q134*H134</f>
        <v>0</v>
      </c>
      <c r="S134" s="150">
        <v>0</v>
      </c>
      <c r="T134" s="151">
        <f>S134*H134</f>
        <v>0</v>
      </c>
      <c r="AR134" s="152" t="s">
        <v>191</v>
      </c>
      <c r="AT134" s="152" t="s">
        <v>187</v>
      </c>
      <c r="AU134" s="152" t="s">
        <v>70</v>
      </c>
      <c r="AY134" s="13" t="s">
        <v>185</v>
      </c>
      <c r="BE134" s="153">
        <f>IF(N134="základná",J134,0)</f>
        <v>0</v>
      </c>
      <c r="BF134" s="153">
        <f>IF(N134="znížená",J134,0)</f>
        <v>0</v>
      </c>
      <c r="BG134" s="153">
        <f>IF(N134="zákl. prenesená",J134,0)</f>
        <v>0</v>
      </c>
      <c r="BH134" s="153">
        <f>IF(N134="zníž. prenesená",J134,0)</f>
        <v>0</v>
      </c>
      <c r="BI134" s="153">
        <f>IF(N134="nulová",J134,0)</f>
        <v>0</v>
      </c>
      <c r="BJ134" s="13" t="s">
        <v>83</v>
      </c>
      <c r="BK134" s="153">
        <f>ROUND(I134*H134,2)</f>
        <v>0</v>
      </c>
      <c r="BL134" s="13" t="s">
        <v>191</v>
      </c>
      <c r="BM134" s="152" t="s">
        <v>83</v>
      </c>
    </row>
    <row r="135" spans="2:65" s="11" customFormat="1" ht="26" customHeight="1">
      <c r="B135" s="127"/>
      <c r="D135" s="128" t="s">
        <v>69</v>
      </c>
      <c r="E135" s="129" t="s">
        <v>183</v>
      </c>
      <c r="F135" s="129" t="s">
        <v>184</v>
      </c>
      <c r="I135" s="130"/>
      <c r="J135" s="131">
        <f>BK135</f>
        <v>0</v>
      </c>
      <c r="L135" s="127"/>
      <c r="M135" s="132"/>
      <c r="P135" s="133">
        <f>P136+P144</f>
        <v>0</v>
      </c>
      <c r="R135" s="133">
        <f>R136+R144</f>
        <v>0</v>
      </c>
      <c r="T135" s="134">
        <f>T136+T144</f>
        <v>0</v>
      </c>
      <c r="AR135" s="128" t="s">
        <v>77</v>
      </c>
      <c r="AT135" s="135" t="s">
        <v>69</v>
      </c>
      <c r="AU135" s="135" t="s">
        <v>70</v>
      </c>
      <c r="AY135" s="128" t="s">
        <v>185</v>
      </c>
      <c r="BK135" s="136">
        <f>BK136+BK144</f>
        <v>0</v>
      </c>
    </row>
    <row r="136" spans="2:65" s="11" customFormat="1" ht="23" customHeight="1">
      <c r="B136" s="127"/>
      <c r="D136" s="128" t="s">
        <v>69</v>
      </c>
      <c r="E136" s="137" t="s">
        <v>77</v>
      </c>
      <c r="F136" s="137" t="s">
        <v>186</v>
      </c>
      <c r="I136" s="130"/>
      <c r="J136" s="138">
        <f>BK136</f>
        <v>0</v>
      </c>
      <c r="L136" s="127"/>
      <c r="M136" s="132"/>
      <c r="P136" s="133">
        <f>SUM(P137:P143)</f>
        <v>0</v>
      </c>
      <c r="R136" s="133">
        <f>SUM(R137:R143)</f>
        <v>0</v>
      </c>
      <c r="T136" s="134">
        <f>SUM(T137:T143)</f>
        <v>0</v>
      </c>
      <c r="AR136" s="128" t="s">
        <v>77</v>
      </c>
      <c r="AT136" s="135" t="s">
        <v>69</v>
      </c>
      <c r="AU136" s="135" t="s">
        <v>77</v>
      </c>
      <c r="AY136" s="128" t="s">
        <v>185</v>
      </c>
      <c r="BK136" s="136">
        <f>SUM(BK137:BK143)</f>
        <v>0</v>
      </c>
    </row>
    <row r="137" spans="2:65" s="1" customFormat="1" ht="24.25" customHeight="1">
      <c r="B137" s="139"/>
      <c r="C137" s="140" t="s">
        <v>77</v>
      </c>
      <c r="D137" s="140" t="s">
        <v>187</v>
      </c>
      <c r="E137" s="141" t="s">
        <v>846</v>
      </c>
      <c r="F137" s="142" t="s">
        <v>1031</v>
      </c>
      <c r="G137" s="143" t="s">
        <v>198</v>
      </c>
      <c r="H137" s="144">
        <v>88.4</v>
      </c>
      <c r="I137" s="145"/>
      <c r="J137" s="146">
        <f t="shared" ref="J137:J143" si="0">ROUND(I137*H137,2)</f>
        <v>0</v>
      </c>
      <c r="K137" s="147"/>
      <c r="L137" s="28"/>
      <c r="M137" s="148" t="s">
        <v>1</v>
      </c>
      <c r="N137" s="149" t="s">
        <v>36</v>
      </c>
      <c r="P137" s="150">
        <f t="shared" ref="P137:P143" si="1">O137*H137</f>
        <v>0</v>
      </c>
      <c r="Q137" s="150">
        <v>0</v>
      </c>
      <c r="R137" s="150">
        <f t="shared" ref="R137:R143" si="2">Q137*H137</f>
        <v>0</v>
      </c>
      <c r="S137" s="150">
        <v>0</v>
      </c>
      <c r="T137" s="151">
        <f t="shared" ref="T137:T143" si="3">S137*H137</f>
        <v>0</v>
      </c>
      <c r="AR137" s="152" t="s">
        <v>191</v>
      </c>
      <c r="AT137" s="152" t="s">
        <v>187</v>
      </c>
      <c r="AU137" s="152" t="s">
        <v>83</v>
      </c>
      <c r="AY137" s="13" t="s">
        <v>185</v>
      </c>
      <c r="BE137" s="153">
        <f t="shared" ref="BE137:BE143" si="4">IF(N137="základná",J137,0)</f>
        <v>0</v>
      </c>
      <c r="BF137" s="153">
        <f t="shared" ref="BF137:BF143" si="5">IF(N137="znížená",J137,0)</f>
        <v>0</v>
      </c>
      <c r="BG137" s="153">
        <f t="shared" ref="BG137:BG143" si="6">IF(N137="zákl. prenesená",J137,0)</f>
        <v>0</v>
      </c>
      <c r="BH137" s="153">
        <f t="shared" ref="BH137:BH143" si="7">IF(N137="zníž. prenesená",J137,0)</f>
        <v>0</v>
      </c>
      <c r="BI137" s="153">
        <f t="shared" ref="BI137:BI143" si="8">IF(N137="nulová",J137,0)</f>
        <v>0</v>
      </c>
      <c r="BJ137" s="13" t="s">
        <v>83</v>
      </c>
      <c r="BK137" s="153">
        <f t="shared" ref="BK137:BK143" si="9">ROUND(I137*H137,2)</f>
        <v>0</v>
      </c>
      <c r="BL137" s="13" t="s">
        <v>191</v>
      </c>
      <c r="BM137" s="152" t="s">
        <v>191</v>
      </c>
    </row>
    <row r="138" spans="2:65" s="1" customFormat="1" ht="21.75" customHeight="1">
      <c r="B138" s="139"/>
      <c r="C138" s="140" t="s">
        <v>83</v>
      </c>
      <c r="D138" s="140" t="s">
        <v>187</v>
      </c>
      <c r="E138" s="141" t="s">
        <v>1032</v>
      </c>
      <c r="F138" s="142" t="s">
        <v>1033</v>
      </c>
      <c r="G138" s="143" t="s">
        <v>198</v>
      </c>
      <c r="H138" s="144">
        <v>52</v>
      </c>
      <c r="I138" s="145"/>
      <c r="J138" s="146">
        <f t="shared" si="0"/>
        <v>0</v>
      </c>
      <c r="K138" s="147"/>
      <c r="L138" s="28"/>
      <c r="M138" s="148" t="s">
        <v>1</v>
      </c>
      <c r="N138" s="149" t="s">
        <v>36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191</v>
      </c>
      <c r="AT138" s="152" t="s">
        <v>187</v>
      </c>
      <c r="AU138" s="152" t="s">
        <v>83</v>
      </c>
      <c r="AY138" s="13" t="s">
        <v>185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3" t="s">
        <v>83</v>
      </c>
      <c r="BK138" s="153">
        <f t="shared" si="9"/>
        <v>0</v>
      </c>
      <c r="BL138" s="13" t="s">
        <v>191</v>
      </c>
      <c r="BM138" s="152" t="s">
        <v>207</v>
      </c>
    </row>
    <row r="139" spans="2:65" s="1" customFormat="1" ht="16.5" customHeight="1">
      <c r="B139" s="139"/>
      <c r="C139" s="140" t="s">
        <v>90</v>
      </c>
      <c r="D139" s="140" t="s">
        <v>187</v>
      </c>
      <c r="E139" s="141" t="s">
        <v>1034</v>
      </c>
      <c r="F139" s="142" t="s">
        <v>1035</v>
      </c>
      <c r="G139" s="143" t="s">
        <v>223</v>
      </c>
      <c r="H139" s="144">
        <v>72.5</v>
      </c>
      <c r="I139" s="145"/>
      <c r="J139" s="146">
        <f t="shared" si="0"/>
        <v>0</v>
      </c>
      <c r="K139" s="147"/>
      <c r="L139" s="28"/>
      <c r="M139" s="148" t="s">
        <v>1</v>
      </c>
      <c r="N139" s="149" t="s">
        <v>36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191</v>
      </c>
      <c r="AT139" s="152" t="s">
        <v>187</v>
      </c>
      <c r="AU139" s="152" t="s">
        <v>83</v>
      </c>
      <c r="AY139" s="13" t="s">
        <v>185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3" t="s">
        <v>83</v>
      </c>
      <c r="BK139" s="153">
        <f t="shared" si="9"/>
        <v>0</v>
      </c>
      <c r="BL139" s="13" t="s">
        <v>191</v>
      </c>
      <c r="BM139" s="152" t="s">
        <v>215</v>
      </c>
    </row>
    <row r="140" spans="2:65" s="1" customFormat="1" ht="16.5" customHeight="1">
      <c r="B140" s="139"/>
      <c r="C140" s="140" t="s">
        <v>191</v>
      </c>
      <c r="D140" s="140" t="s">
        <v>187</v>
      </c>
      <c r="E140" s="141" t="s">
        <v>208</v>
      </c>
      <c r="F140" s="142" t="s">
        <v>1036</v>
      </c>
      <c r="G140" s="143" t="s">
        <v>198</v>
      </c>
      <c r="H140" s="144">
        <v>88</v>
      </c>
      <c r="I140" s="145"/>
      <c r="J140" s="146">
        <f t="shared" si="0"/>
        <v>0</v>
      </c>
      <c r="K140" s="147"/>
      <c r="L140" s="28"/>
      <c r="M140" s="148" t="s">
        <v>1</v>
      </c>
      <c r="N140" s="149" t="s">
        <v>36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191</v>
      </c>
      <c r="AT140" s="152" t="s">
        <v>187</v>
      </c>
      <c r="AU140" s="152" t="s">
        <v>83</v>
      </c>
      <c r="AY140" s="13" t="s">
        <v>185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3" t="s">
        <v>83</v>
      </c>
      <c r="BK140" s="153">
        <f t="shared" si="9"/>
        <v>0</v>
      </c>
      <c r="BL140" s="13" t="s">
        <v>191</v>
      </c>
      <c r="BM140" s="152" t="s">
        <v>225</v>
      </c>
    </row>
    <row r="141" spans="2:65" s="1" customFormat="1" ht="16.5" customHeight="1">
      <c r="B141" s="139"/>
      <c r="C141" s="140" t="s">
        <v>203</v>
      </c>
      <c r="D141" s="140" t="s">
        <v>187</v>
      </c>
      <c r="E141" s="141" t="s">
        <v>1037</v>
      </c>
      <c r="F141" s="142" t="s">
        <v>1038</v>
      </c>
      <c r="G141" s="143" t="s">
        <v>198</v>
      </c>
      <c r="H141" s="144">
        <v>159.12</v>
      </c>
      <c r="I141" s="145"/>
      <c r="J141" s="146">
        <f t="shared" si="0"/>
        <v>0</v>
      </c>
      <c r="K141" s="147"/>
      <c r="L141" s="28"/>
      <c r="M141" s="148" t="s">
        <v>1</v>
      </c>
      <c r="N141" s="149" t="s">
        <v>36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191</v>
      </c>
      <c r="AT141" s="152" t="s">
        <v>187</v>
      </c>
      <c r="AU141" s="152" t="s">
        <v>83</v>
      </c>
      <c r="AY141" s="13" t="s">
        <v>185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3" t="s">
        <v>83</v>
      </c>
      <c r="BK141" s="153">
        <f t="shared" si="9"/>
        <v>0</v>
      </c>
      <c r="BL141" s="13" t="s">
        <v>191</v>
      </c>
      <c r="BM141" s="152" t="s">
        <v>234</v>
      </c>
    </row>
    <row r="142" spans="2:65" s="1" customFormat="1" ht="16.5" customHeight="1">
      <c r="B142" s="139"/>
      <c r="C142" s="140" t="s">
        <v>207</v>
      </c>
      <c r="D142" s="140" t="s">
        <v>187</v>
      </c>
      <c r="E142" s="141" t="s">
        <v>1039</v>
      </c>
      <c r="F142" s="142" t="s">
        <v>1040</v>
      </c>
      <c r="G142" s="143" t="s">
        <v>223</v>
      </c>
      <c r="H142" s="144">
        <v>159.12</v>
      </c>
      <c r="I142" s="145"/>
      <c r="J142" s="146">
        <f t="shared" si="0"/>
        <v>0</v>
      </c>
      <c r="K142" s="147"/>
      <c r="L142" s="28"/>
      <c r="M142" s="148" t="s">
        <v>1</v>
      </c>
      <c r="N142" s="149" t="s">
        <v>36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191</v>
      </c>
      <c r="AT142" s="152" t="s">
        <v>187</v>
      </c>
      <c r="AU142" s="152" t="s">
        <v>83</v>
      </c>
      <c r="AY142" s="13" t="s">
        <v>185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3" t="s">
        <v>83</v>
      </c>
      <c r="BK142" s="153">
        <f t="shared" si="9"/>
        <v>0</v>
      </c>
      <c r="BL142" s="13" t="s">
        <v>191</v>
      </c>
      <c r="BM142" s="152" t="s">
        <v>244</v>
      </c>
    </row>
    <row r="143" spans="2:65" s="1" customFormat="1" ht="16.5" customHeight="1">
      <c r="B143" s="139"/>
      <c r="C143" s="140" t="s">
        <v>211</v>
      </c>
      <c r="D143" s="140" t="s">
        <v>187</v>
      </c>
      <c r="E143" s="141" t="s">
        <v>1041</v>
      </c>
      <c r="F143" s="142" t="s">
        <v>1042</v>
      </c>
      <c r="G143" s="143" t="s">
        <v>223</v>
      </c>
      <c r="H143" s="144">
        <v>159.12</v>
      </c>
      <c r="I143" s="145"/>
      <c r="J143" s="146">
        <f t="shared" si="0"/>
        <v>0</v>
      </c>
      <c r="K143" s="147"/>
      <c r="L143" s="28"/>
      <c r="M143" s="148" t="s">
        <v>1</v>
      </c>
      <c r="N143" s="149" t="s">
        <v>36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191</v>
      </c>
      <c r="AT143" s="152" t="s">
        <v>187</v>
      </c>
      <c r="AU143" s="152" t="s">
        <v>83</v>
      </c>
      <c r="AY143" s="13" t="s">
        <v>185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3" t="s">
        <v>83</v>
      </c>
      <c r="BK143" s="153">
        <f t="shared" si="9"/>
        <v>0</v>
      </c>
      <c r="BL143" s="13" t="s">
        <v>191</v>
      </c>
      <c r="BM143" s="152" t="s">
        <v>252</v>
      </c>
    </row>
    <row r="144" spans="2:65" s="11" customFormat="1" ht="23" customHeight="1">
      <c r="B144" s="127"/>
      <c r="D144" s="128" t="s">
        <v>69</v>
      </c>
      <c r="E144" s="137" t="s">
        <v>191</v>
      </c>
      <c r="F144" s="137" t="s">
        <v>1043</v>
      </c>
      <c r="I144" s="130"/>
      <c r="J144" s="138">
        <f>BK144</f>
        <v>0</v>
      </c>
      <c r="L144" s="127"/>
      <c r="M144" s="132"/>
      <c r="P144" s="133">
        <f>SUM(P145:P154)</f>
        <v>0</v>
      </c>
      <c r="R144" s="133">
        <f>SUM(R145:R154)</f>
        <v>0</v>
      </c>
      <c r="T144" s="134">
        <f>SUM(T145:T154)</f>
        <v>0</v>
      </c>
      <c r="AR144" s="128" t="s">
        <v>77</v>
      </c>
      <c r="AT144" s="135" t="s">
        <v>69</v>
      </c>
      <c r="AU144" s="135" t="s">
        <v>77</v>
      </c>
      <c r="AY144" s="128" t="s">
        <v>185</v>
      </c>
      <c r="BK144" s="136">
        <f>SUM(BK145:BK154)</f>
        <v>0</v>
      </c>
    </row>
    <row r="145" spans="2:65" s="1" customFormat="1" ht="16.5" customHeight="1">
      <c r="B145" s="139"/>
      <c r="C145" s="140" t="s">
        <v>215</v>
      </c>
      <c r="D145" s="140" t="s">
        <v>187</v>
      </c>
      <c r="E145" s="141" t="s">
        <v>1044</v>
      </c>
      <c r="F145" s="142" t="s">
        <v>1045</v>
      </c>
      <c r="G145" s="143" t="s">
        <v>255</v>
      </c>
      <c r="H145" s="144">
        <v>42</v>
      </c>
      <c r="I145" s="145"/>
      <c r="J145" s="146">
        <f t="shared" ref="J145:J154" si="10">ROUND(I145*H145,2)</f>
        <v>0</v>
      </c>
      <c r="K145" s="147"/>
      <c r="L145" s="28"/>
      <c r="M145" s="148" t="s">
        <v>1</v>
      </c>
      <c r="N145" s="149" t="s">
        <v>36</v>
      </c>
      <c r="P145" s="150">
        <f t="shared" ref="P145:P154" si="11">O145*H145</f>
        <v>0</v>
      </c>
      <c r="Q145" s="150">
        <v>0</v>
      </c>
      <c r="R145" s="150">
        <f t="shared" ref="R145:R154" si="12">Q145*H145</f>
        <v>0</v>
      </c>
      <c r="S145" s="150">
        <v>0</v>
      </c>
      <c r="T145" s="151">
        <f t="shared" ref="T145:T154" si="13">S145*H145</f>
        <v>0</v>
      </c>
      <c r="AR145" s="152" t="s">
        <v>191</v>
      </c>
      <c r="AT145" s="152" t="s">
        <v>187</v>
      </c>
      <c r="AU145" s="152" t="s">
        <v>83</v>
      </c>
      <c r="AY145" s="13" t="s">
        <v>185</v>
      </c>
      <c r="BE145" s="153">
        <f t="shared" ref="BE145:BE154" si="14">IF(N145="základná",J145,0)</f>
        <v>0</v>
      </c>
      <c r="BF145" s="153">
        <f t="shared" ref="BF145:BF154" si="15">IF(N145="znížená",J145,0)</f>
        <v>0</v>
      </c>
      <c r="BG145" s="153">
        <f t="shared" ref="BG145:BG154" si="16">IF(N145="zákl. prenesená",J145,0)</f>
        <v>0</v>
      </c>
      <c r="BH145" s="153">
        <f t="shared" ref="BH145:BH154" si="17">IF(N145="zníž. prenesená",J145,0)</f>
        <v>0</v>
      </c>
      <c r="BI145" s="153">
        <f t="shared" ref="BI145:BI154" si="18">IF(N145="nulová",J145,0)</f>
        <v>0</v>
      </c>
      <c r="BJ145" s="13" t="s">
        <v>83</v>
      </c>
      <c r="BK145" s="153">
        <f t="shared" ref="BK145:BK154" si="19">ROUND(I145*H145,2)</f>
        <v>0</v>
      </c>
      <c r="BL145" s="13" t="s">
        <v>191</v>
      </c>
      <c r="BM145" s="152" t="s">
        <v>261</v>
      </c>
    </row>
    <row r="146" spans="2:65" s="1" customFormat="1" ht="16.5" customHeight="1">
      <c r="B146" s="139"/>
      <c r="C146" s="140" t="s">
        <v>219</v>
      </c>
      <c r="D146" s="140" t="s">
        <v>187</v>
      </c>
      <c r="E146" s="141" t="s">
        <v>1046</v>
      </c>
      <c r="F146" s="142" t="s">
        <v>1047</v>
      </c>
      <c r="G146" s="143" t="s">
        <v>255</v>
      </c>
      <c r="H146" s="144">
        <v>42</v>
      </c>
      <c r="I146" s="145"/>
      <c r="J146" s="146">
        <f t="shared" si="10"/>
        <v>0</v>
      </c>
      <c r="K146" s="147"/>
      <c r="L146" s="28"/>
      <c r="M146" s="148" t="s">
        <v>1</v>
      </c>
      <c r="N146" s="149" t="s">
        <v>36</v>
      </c>
      <c r="P146" s="150">
        <f t="shared" si="11"/>
        <v>0</v>
      </c>
      <c r="Q146" s="150">
        <v>0</v>
      </c>
      <c r="R146" s="150">
        <f t="shared" si="12"/>
        <v>0</v>
      </c>
      <c r="S146" s="150">
        <v>0</v>
      </c>
      <c r="T146" s="151">
        <f t="shared" si="13"/>
        <v>0</v>
      </c>
      <c r="AR146" s="152" t="s">
        <v>191</v>
      </c>
      <c r="AT146" s="152" t="s">
        <v>187</v>
      </c>
      <c r="AU146" s="152" t="s">
        <v>83</v>
      </c>
      <c r="AY146" s="13" t="s">
        <v>185</v>
      </c>
      <c r="BE146" s="153">
        <f t="shared" si="14"/>
        <v>0</v>
      </c>
      <c r="BF146" s="153">
        <f t="shared" si="15"/>
        <v>0</v>
      </c>
      <c r="BG146" s="153">
        <f t="shared" si="16"/>
        <v>0</v>
      </c>
      <c r="BH146" s="153">
        <f t="shared" si="17"/>
        <v>0</v>
      </c>
      <c r="BI146" s="153">
        <f t="shared" si="18"/>
        <v>0</v>
      </c>
      <c r="BJ146" s="13" t="s">
        <v>83</v>
      </c>
      <c r="BK146" s="153">
        <f t="shared" si="19"/>
        <v>0</v>
      </c>
      <c r="BL146" s="13" t="s">
        <v>191</v>
      </c>
      <c r="BM146" s="152" t="s">
        <v>269</v>
      </c>
    </row>
    <row r="147" spans="2:65" s="1" customFormat="1" ht="21.75" customHeight="1">
      <c r="B147" s="139"/>
      <c r="C147" s="140" t="s">
        <v>225</v>
      </c>
      <c r="D147" s="140" t="s">
        <v>187</v>
      </c>
      <c r="E147" s="141" t="s">
        <v>1048</v>
      </c>
      <c r="F147" s="142" t="s">
        <v>1049</v>
      </c>
      <c r="G147" s="143" t="s">
        <v>198</v>
      </c>
      <c r="H147" s="144">
        <v>12.5</v>
      </c>
      <c r="I147" s="145"/>
      <c r="J147" s="146">
        <f t="shared" si="10"/>
        <v>0</v>
      </c>
      <c r="K147" s="147"/>
      <c r="L147" s="28"/>
      <c r="M147" s="148" t="s">
        <v>1</v>
      </c>
      <c r="N147" s="149" t="s">
        <v>36</v>
      </c>
      <c r="P147" s="150">
        <f t="shared" si="11"/>
        <v>0</v>
      </c>
      <c r="Q147" s="150">
        <v>0</v>
      </c>
      <c r="R147" s="150">
        <f t="shared" si="12"/>
        <v>0</v>
      </c>
      <c r="S147" s="150">
        <v>0</v>
      </c>
      <c r="T147" s="151">
        <f t="shared" si="13"/>
        <v>0</v>
      </c>
      <c r="AR147" s="152" t="s">
        <v>191</v>
      </c>
      <c r="AT147" s="152" t="s">
        <v>187</v>
      </c>
      <c r="AU147" s="152" t="s">
        <v>83</v>
      </c>
      <c r="AY147" s="13" t="s">
        <v>185</v>
      </c>
      <c r="BE147" s="153">
        <f t="shared" si="14"/>
        <v>0</v>
      </c>
      <c r="BF147" s="153">
        <f t="shared" si="15"/>
        <v>0</v>
      </c>
      <c r="BG147" s="153">
        <f t="shared" si="16"/>
        <v>0</v>
      </c>
      <c r="BH147" s="153">
        <f t="shared" si="17"/>
        <v>0</v>
      </c>
      <c r="BI147" s="153">
        <f t="shared" si="18"/>
        <v>0</v>
      </c>
      <c r="BJ147" s="13" t="s">
        <v>83</v>
      </c>
      <c r="BK147" s="153">
        <f t="shared" si="19"/>
        <v>0</v>
      </c>
      <c r="BL147" s="13" t="s">
        <v>191</v>
      </c>
      <c r="BM147" s="152" t="s">
        <v>277</v>
      </c>
    </row>
    <row r="148" spans="2:65" s="1" customFormat="1" ht="16.5" customHeight="1">
      <c r="B148" s="139"/>
      <c r="C148" s="140" t="s">
        <v>230</v>
      </c>
      <c r="D148" s="140" t="s">
        <v>187</v>
      </c>
      <c r="E148" s="141" t="s">
        <v>1050</v>
      </c>
      <c r="F148" s="142" t="s">
        <v>1051</v>
      </c>
      <c r="G148" s="143" t="s">
        <v>223</v>
      </c>
      <c r="H148" s="144">
        <v>54.6</v>
      </c>
      <c r="I148" s="145"/>
      <c r="J148" s="146">
        <f t="shared" si="10"/>
        <v>0</v>
      </c>
      <c r="K148" s="147"/>
      <c r="L148" s="28"/>
      <c r="M148" s="148" t="s">
        <v>1</v>
      </c>
      <c r="N148" s="149" t="s">
        <v>36</v>
      </c>
      <c r="P148" s="150">
        <f t="shared" si="11"/>
        <v>0</v>
      </c>
      <c r="Q148" s="150">
        <v>0</v>
      </c>
      <c r="R148" s="150">
        <f t="shared" si="12"/>
        <v>0</v>
      </c>
      <c r="S148" s="150">
        <v>0</v>
      </c>
      <c r="T148" s="151">
        <f t="shared" si="13"/>
        <v>0</v>
      </c>
      <c r="AR148" s="152" t="s">
        <v>191</v>
      </c>
      <c r="AT148" s="152" t="s">
        <v>187</v>
      </c>
      <c r="AU148" s="152" t="s">
        <v>83</v>
      </c>
      <c r="AY148" s="13" t="s">
        <v>185</v>
      </c>
      <c r="BE148" s="153">
        <f t="shared" si="14"/>
        <v>0</v>
      </c>
      <c r="BF148" s="153">
        <f t="shared" si="15"/>
        <v>0</v>
      </c>
      <c r="BG148" s="153">
        <f t="shared" si="16"/>
        <v>0</v>
      </c>
      <c r="BH148" s="153">
        <f t="shared" si="17"/>
        <v>0</v>
      </c>
      <c r="BI148" s="153">
        <f t="shared" si="18"/>
        <v>0</v>
      </c>
      <c r="BJ148" s="13" t="s">
        <v>83</v>
      </c>
      <c r="BK148" s="153">
        <f t="shared" si="19"/>
        <v>0</v>
      </c>
      <c r="BL148" s="13" t="s">
        <v>191</v>
      </c>
      <c r="BM148" s="152" t="s">
        <v>285</v>
      </c>
    </row>
    <row r="149" spans="2:65" s="1" customFormat="1" ht="24.25" customHeight="1">
      <c r="B149" s="139"/>
      <c r="C149" s="140" t="s">
        <v>234</v>
      </c>
      <c r="D149" s="140" t="s">
        <v>187</v>
      </c>
      <c r="E149" s="141" t="s">
        <v>1052</v>
      </c>
      <c r="F149" s="142" t="s">
        <v>1053</v>
      </c>
      <c r="G149" s="143" t="s">
        <v>198</v>
      </c>
      <c r="H149" s="144">
        <v>38</v>
      </c>
      <c r="I149" s="145"/>
      <c r="J149" s="146">
        <f t="shared" si="10"/>
        <v>0</v>
      </c>
      <c r="K149" s="147"/>
      <c r="L149" s="28"/>
      <c r="M149" s="148" t="s">
        <v>1</v>
      </c>
      <c r="N149" s="149" t="s">
        <v>36</v>
      </c>
      <c r="P149" s="150">
        <f t="shared" si="11"/>
        <v>0</v>
      </c>
      <c r="Q149" s="150">
        <v>0</v>
      </c>
      <c r="R149" s="150">
        <f t="shared" si="12"/>
        <v>0</v>
      </c>
      <c r="S149" s="150">
        <v>0</v>
      </c>
      <c r="T149" s="151">
        <f t="shared" si="13"/>
        <v>0</v>
      </c>
      <c r="AR149" s="152" t="s">
        <v>191</v>
      </c>
      <c r="AT149" s="152" t="s">
        <v>187</v>
      </c>
      <c r="AU149" s="152" t="s">
        <v>83</v>
      </c>
      <c r="AY149" s="13" t="s">
        <v>185</v>
      </c>
      <c r="BE149" s="153">
        <f t="shared" si="14"/>
        <v>0</v>
      </c>
      <c r="BF149" s="153">
        <f t="shared" si="15"/>
        <v>0</v>
      </c>
      <c r="BG149" s="153">
        <f t="shared" si="16"/>
        <v>0</v>
      </c>
      <c r="BH149" s="153">
        <f t="shared" si="17"/>
        <v>0</v>
      </c>
      <c r="BI149" s="153">
        <f t="shared" si="18"/>
        <v>0</v>
      </c>
      <c r="BJ149" s="13" t="s">
        <v>83</v>
      </c>
      <c r="BK149" s="153">
        <f t="shared" si="19"/>
        <v>0</v>
      </c>
      <c r="BL149" s="13" t="s">
        <v>191</v>
      </c>
      <c r="BM149" s="152" t="s">
        <v>294</v>
      </c>
    </row>
    <row r="150" spans="2:65" s="1" customFormat="1" ht="16.5" customHeight="1">
      <c r="B150" s="139"/>
      <c r="C150" s="140" t="s">
        <v>238</v>
      </c>
      <c r="D150" s="140" t="s">
        <v>187</v>
      </c>
      <c r="E150" s="141" t="s">
        <v>1054</v>
      </c>
      <c r="F150" s="142" t="s">
        <v>1055</v>
      </c>
      <c r="G150" s="143" t="s">
        <v>255</v>
      </c>
      <c r="H150" s="144">
        <v>2</v>
      </c>
      <c r="I150" s="145"/>
      <c r="J150" s="146">
        <f t="shared" si="10"/>
        <v>0</v>
      </c>
      <c r="K150" s="147"/>
      <c r="L150" s="28"/>
      <c r="M150" s="148" t="s">
        <v>1</v>
      </c>
      <c r="N150" s="149" t="s">
        <v>36</v>
      </c>
      <c r="P150" s="150">
        <f t="shared" si="11"/>
        <v>0</v>
      </c>
      <c r="Q150" s="150">
        <v>0</v>
      </c>
      <c r="R150" s="150">
        <f t="shared" si="12"/>
        <v>0</v>
      </c>
      <c r="S150" s="150">
        <v>0</v>
      </c>
      <c r="T150" s="151">
        <f t="shared" si="13"/>
        <v>0</v>
      </c>
      <c r="AR150" s="152" t="s">
        <v>191</v>
      </c>
      <c r="AT150" s="152" t="s">
        <v>187</v>
      </c>
      <c r="AU150" s="152" t="s">
        <v>83</v>
      </c>
      <c r="AY150" s="13" t="s">
        <v>185</v>
      </c>
      <c r="BE150" s="153">
        <f t="shared" si="14"/>
        <v>0</v>
      </c>
      <c r="BF150" s="153">
        <f t="shared" si="15"/>
        <v>0</v>
      </c>
      <c r="BG150" s="153">
        <f t="shared" si="16"/>
        <v>0</v>
      </c>
      <c r="BH150" s="153">
        <f t="shared" si="17"/>
        <v>0</v>
      </c>
      <c r="BI150" s="153">
        <f t="shared" si="18"/>
        <v>0</v>
      </c>
      <c r="BJ150" s="13" t="s">
        <v>83</v>
      </c>
      <c r="BK150" s="153">
        <f t="shared" si="19"/>
        <v>0</v>
      </c>
      <c r="BL150" s="13" t="s">
        <v>191</v>
      </c>
      <c r="BM150" s="152" t="s">
        <v>302</v>
      </c>
    </row>
    <row r="151" spans="2:65" s="1" customFormat="1" ht="16.5" customHeight="1">
      <c r="B151" s="139"/>
      <c r="C151" s="140" t="s">
        <v>244</v>
      </c>
      <c r="D151" s="140" t="s">
        <v>187</v>
      </c>
      <c r="E151" s="141" t="s">
        <v>1056</v>
      </c>
      <c r="F151" s="142" t="s">
        <v>1057</v>
      </c>
      <c r="G151" s="143" t="s">
        <v>255</v>
      </c>
      <c r="H151" s="144">
        <v>2</v>
      </c>
      <c r="I151" s="145"/>
      <c r="J151" s="146">
        <f t="shared" si="10"/>
        <v>0</v>
      </c>
      <c r="K151" s="147"/>
      <c r="L151" s="28"/>
      <c r="M151" s="148" t="s">
        <v>1</v>
      </c>
      <c r="N151" s="149" t="s">
        <v>36</v>
      </c>
      <c r="P151" s="150">
        <f t="shared" si="11"/>
        <v>0</v>
      </c>
      <c r="Q151" s="150">
        <v>0</v>
      </c>
      <c r="R151" s="150">
        <f t="shared" si="12"/>
        <v>0</v>
      </c>
      <c r="S151" s="150">
        <v>0</v>
      </c>
      <c r="T151" s="151">
        <f t="shared" si="13"/>
        <v>0</v>
      </c>
      <c r="AR151" s="152" t="s">
        <v>191</v>
      </c>
      <c r="AT151" s="152" t="s">
        <v>187</v>
      </c>
      <c r="AU151" s="152" t="s">
        <v>83</v>
      </c>
      <c r="AY151" s="13" t="s">
        <v>185</v>
      </c>
      <c r="BE151" s="153">
        <f t="shared" si="14"/>
        <v>0</v>
      </c>
      <c r="BF151" s="153">
        <f t="shared" si="15"/>
        <v>0</v>
      </c>
      <c r="BG151" s="153">
        <f t="shared" si="16"/>
        <v>0</v>
      </c>
      <c r="BH151" s="153">
        <f t="shared" si="17"/>
        <v>0</v>
      </c>
      <c r="BI151" s="153">
        <f t="shared" si="18"/>
        <v>0</v>
      </c>
      <c r="BJ151" s="13" t="s">
        <v>83</v>
      </c>
      <c r="BK151" s="153">
        <f t="shared" si="19"/>
        <v>0</v>
      </c>
      <c r="BL151" s="13" t="s">
        <v>191</v>
      </c>
      <c r="BM151" s="152" t="s">
        <v>310</v>
      </c>
    </row>
    <row r="152" spans="2:65" s="1" customFormat="1" ht="16.5" customHeight="1">
      <c r="B152" s="139"/>
      <c r="C152" s="140" t="s">
        <v>248</v>
      </c>
      <c r="D152" s="140" t="s">
        <v>187</v>
      </c>
      <c r="E152" s="141" t="s">
        <v>1058</v>
      </c>
      <c r="F152" s="142" t="s">
        <v>1059</v>
      </c>
      <c r="G152" s="143" t="s">
        <v>255</v>
      </c>
      <c r="H152" s="144">
        <v>1</v>
      </c>
      <c r="I152" s="145"/>
      <c r="J152" s="146">
        <f t="shared" si="10"/>
        <v>0</v>
      </c>
      <c r="K152" s="147"/>
      <c r="L152" s="28"/>
      <c r="M152" s="148" t="s">
        <v>1</v>
      </c>
      <c r="N152" s="149" t="s">
        <v>36</v>
      </c>
      <c r="P152" s="150">
        <f t="shared" si="11"/>
        <v>0</v>
      </c>
      <c r="Q152" s="150">
        <v>0</v>
      </c>
      <c r="R152" s="150">
        <f t="shared" si="12"/>
        <v>0</v>
      </c>
      <c r="S152" s="150">
        <v>0</v>
      </c>
      <c r="T152" s="151">
        <f t="shared" si="13"/>
        <v>0</v>
      </c>
      <c r="AR152" s="152" t="s">
        <v>191</v>
      </c>
      <c r="AT152" s="152" t="s">
        <v>187</v>
      </c>
      <c r="AU152" s="152" t="s">
        <v>83</v>
      </c>
      <c r="AY152" s="13" t="s">
        <v>185</v>
      </c>
      <c r="BE152" s="153">
        <f t="shared" si="14"/>
        <v>0</v>
      </c>
      <c r="BF152" s="153">
        <f t="shared" si="15"/>
        <v>0</v>
      </c>
      <c r="BG152" s="153">
        <f t="shared" si="16"/>
        <v>0</v>
      </c>
      <c r="BH152" s="153">
        <f t="shared" si="17"/>
        <v>0</v>
      </c>
      <c r="BI152" s="153">
        <f t="shared" si="18"/>
        <v>0</v>
      </c>
      <c r="BJ152" s="13" t="s">
        <v>83</v>
      </c>
      <c r="BK152" s="153">
        <f t="shared" si="19"/>
        <v>0</v>
      </c>
      <c r="BL152" s="13" t="s">
        <v>191</v>
      </c>
      <c r="BM152" s="152" t="s">
        <v>318</v>
      </c>
    </row>
    <row r="153" spans="2:65" s="1" customFormat="1" ht="16.5" customHeight="1">
      <c r="B153" s="139"/>
      <c r="C153" s="140" t="s">
        <v>252</v>
      </c>
      <c r="D153" s="140" t="s">
        <v>187</v>
      </c>
      <c r="E153" s="141" t="s">
        <v>1060</v>
      </c>
      <c r="F153" s="142" t="s">
        <v>1061</v>
      </c>
      <c r="G153" s="143" t="s">
        <v>190</v>
      </c>
      <c r="H153" s="144">
        <v>165</v>
      </c>
      <c r="I153" s="145"/>
      <c r="J153" s="146">
        <f t="shared" si="10"/>
        <v>0</v>
      </c>
      <c r="K153" s="147"/>
      <c r="L153" s="28"/>
      <c r="M153" s="148" t="s">
        <v>1</v>
      </c>
      <c r="N153" s="149" t="s">
        <v>36</v>
      </c>
      <c r="P153" s="150">
        <f t="shared" si="11"/>
        <v>0</v>
      </c>
      <c r="Q153" s="150">
        <v>0</v>
      </c>
      <c r="R153" s="150">
        <f t="shared" si="12"/>
        <v>0</v>
      </c>
      <c r="S153" s="150">
        <v>0</v>
      </c>
      <c r="T153" s="151">
        <f t="shared" si="13"/>
        <v>0</v>
      </c>
      <c r="AR153" s="152" t="s">
        <v>191</v>
      </c>
      <c r="AT153" s="152" t="s">
        <v>187</v>
      </c>
      <c r="AU153" s="152" t="s">
        <v>83</v>
      </c>
      <c r="AY153" s="13" t="s">
        <v>185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3" t="s">
        <v>83</v>
      </c>
      <c r="BK153" s="153">
        <f t="shared" si="19"/>
        <v>0</v>
      </c>
      <c r="BL153" s="13" t="s">
        <v>191</v>
      </c>
      <c r="BM153" s="152" t="s">
        <v>326</v>
      </c>
    </row>
    <row r="154" spans="2:65" s="1" customFormat="1" ht="21.75" customHeight="1">
      <c r="B154" s="139"/>
      <c r="C154" s="140" t="s">
        <v>257</v>
      </c>
      <c r="D154" s="140" t="s">
        <v>187</v>
      </c>
      <c r="E154" s="141" t="s">
        <v>1062</v>
      </c>
      <c r="F154" s="142" t="s">
        <v>1063</v>
      </c>
      <c r="G154" s="143" t="s">
        <v>223</v>
      </c>
      <c r="H154" s="144">
        <v>18.399999999999999</v>
      </c>
      <c r="I154" s="145"/>
      <c r="J154" s="146">
        <f t="shared" si="10"/>
        <v>0</v>
      </c>
      <c r="K154" s="147"/>
      <c r="L154" s="28"/>
      <c r="M154" s="148" t="s">
        <v>1</v>
      </c>
      <c r="N154" s="149" t="s">
        <v>36</v>
      </c>
      <c r="P154" s="150">
        <f t="shared" si="11"/>
        <v>0</v>
      </c>
      <c r="Q154" s="150">
        <v>0</v>
      </c>
      <c r="R154" s="150">
        <f t="shared" si="12"/>
        <v>0</v>
      </c>
      <c r="S154" s="150">
        <v>0</v>
      </c>
      <c r="T154" s="151">
        <f t="shared" si="13"/>
        <v>0</v>
      </c>
      <c r="AR154" s="152" t="s">
        <v>191</v>
      </c>
      <c r="AT154" s="152" t="s">
        <v>187</v>
      </c>
      <c r="AU154" s="152" t="s">
        <v>83</v>
      </c>
      <c r="AY154" s="13" t="s">
        <v>185</v>
      </c>
      <c r="BE154" s="153">
        <f t="shared" si="14"/>
        <v>0</v>
      </c>
      <c r="BF154" s="153">
        <f t="shared" si="15"/>
        <v>0</v>
      </c>
      <c r="BG154" s="153">
        <f t="shared" si="16"/>
        <v>0</v>
      </c>
      <c r="BH154" s="153">
        <f t="shared" si="17"/>
        <v>0</v>
      </c>
      <c r="BI154" s="153">
        <f t="shared" si="18"/>
        <v>0</v>
      </c>
      <c r="BJ154" s="13" t="s">
        <v>83</v>
      </c>
      <c r="BK154" s="153">
        <f t="shared" si="19"/>
        <v>0</v>
      </c>
      <c r="BL154" s="13" t="s">
        <v>191</v>
      </c>
      <c r="BM154" s="152" t="s">
        <v>334</v>
      </c>
    </row>
    <row r="155" spans="2:65" s="11" customFormat="1" ht="26" customHeight="1">
      <c r="B155" s="127"/>
      <c r="D155" s="128" t="s">
        <v>69</v>
      </c>
      <c r="E155" s="129" t="s">
        <v>554</v>
      </c>
      <c r="F155" s="129" t="s">
        <v>555</v>
      </c>
      <c r="I155" s="130"/>
      <c r="J155" s="131">
        <f>BK155</f>
        <v>0</v>
      </c>
      <c r="L155" s="127"/>
      <c r="M155" s="132"/>
      <c r="P155" s="133">
        <f>P156+P167+P173+P176</f>
        <v>0</v>
      </c>
      <c r="R155" s="133">
        <f>R156+R167+R173+R176</f>
        <v>0</v>
      </c>
      <c r="T155" s="134">
        <f>T156+T167+T173+T176</f>
        <v>0</v>
      </c>
      <c r="AR155" s="128" t="s">
        <v>83</v>
      </c>
      <c r="AT155" s="135" t="s">
        <v>69</v>
      </c>
      <c r="AU155" s="135" t="s">
        <v>70</v>
      </c>
      <c r="AY155" s="128" t="s">
        <v>185</v>
      </c>
      <c r="BK155" s="136">
        <f>BK156+BK167+BK173+BK176</f>
        <v>0</v>
      </c>
    </row>
    <row r="156" spans="2:65" s="11" customFormat="1" ht="23" customHeight="1">
      <c r="B156" s="127"/>
      <c r="D156" s="128" t="s">
        <v>69</v>
      </c>
      <c r="E156" s="137" t="s">
        <v>623</v>
      </c>
      <c r="F156" s="137" t="s">
        <v>1064</v>
      </c>
      <c r="I156" s="130"/>
      <c r="J156" s="138">
        <f>BK156</f>
        <v>0</v>
      </c>
      <c r="L156" s="127"/>
      <c r="M156" s="132"/>
      <c r="P156" s="133">
        <f>SUM(P157:P166)</f>
        <v>0</v>
      </c>
      <c r="R156" s="133">
        <f>SUM(R157:R166)</f>
        <v>0</v>
      </c>
      <c r="T156" s="134">
        <f>SUM(T157:T166)</f>
        <v>0</v>
      </c>
      <c r="AR156" s="128" t="s">
        <v>83</v>
      </c>
      <c r="AT156" s="135" t="s">
        <v>69</v>
      </c>
      <c r="AU156" s="135" t="s">
        <v>77</v>
      </c>
      <c r="AY156" s="128" t="s">
        <v>185</v>
      </c>
      <c r="BK156" s="136">
        <f>SUM(BK157:BK166)</f>
        <v>0</v>
      </c>
    </row>
    <row r="157" spans="2:65" s="1" customFormat="1" ht="16.5" customHeight="1">
      <c r="B157" s="139"/>
      <c r="C157" s="140" t="s">
        <v>261</v>
      </c>
      <c r="D157" s="140" t="s">
        <v>187</v>
      </c>
      <c r="E157" s="141" t="s">
        <v>1065</v>
      </c>
      <c r="F157" s="142" t="s">
        <v>1066</v>
      </c>
      <c r="G157" s="143" t="s">
        <v>241</v>
      </c>
      <c r="H157" s="144">
        <v>160</v>
      </c>
      <c r="I157" s="145"/>
      <c r="J157" s="146">
        <f t="shared" ref="J157:J166" si="20">ROUND(I157*H157,2)</f>
        <v>0</v>
      </c>
      <c r="K157" s="147"/>
      <c r="L157" s="28"/>
      <c r="M157" s="148" t="s">
        <v>1</v>
      </c>
      <c r="N157" s="149" t="s">
        <v>36</v>
      </c>
      <c r="P157" s="150">
        <f t="shared" ref="P157:P166" si="21">O157*H157</f>
        <v>0</v>
      </c>
      <c r="Q157" s="150">
        <v>0</v>
      </c>
      <c r="R157" s="150">
        <f t="shared" ref="R157:R166" si="22">Q157*H157</f>
        <v>0</v>
      </c>
      <c r="S157" s="150">
        <v>0</v>
      </c>
      <c r="T157" s="151">
        <f t="shared" ref="T157:T166" si="23">S157*H157</f>
        <v>0</v>
      </c>
      <c r="AR157" s="152" t="s">
        <v>252</v>
      </c>
      <c r="AT157" s="152" t="s">
        <v>187</v>
      </c>
      <c r="AU157" s="152" t="s">
        <v>83</v>
      </c>
      <c r="AY157" s="13" t="s">
        <v>185</v>
      </c>
      <c r="BE157" s="153">
        <f t="shared" ref="BE157:BE166" si="24">IF(N157="základná",J157,0)</f>
        <v>0</v>
      </c>
      <c r="BF157" s="153">
        <f t="shared" ref="BF157:BF166" si="25">IF(N157="znížená",J157,0)</f>
        <v>0</v>
      </c>
      <c r="BG157" s="153">
        <f t="shared" ref="BG157:BG166" si="26">IF(N157="zákl. prenesená",J157,0)</f>
        <v>0</v>
      </c>
      <c r="BH157" s="153">
        <f t="shared" ref="BH157:BH166" si="27">IF(N157="zníž. prenesená",J157,0)</f>
        <v>0</v>
      </c>
      <c r="BI157" s="153">
        <f t="shared" ref="BI157:BI166" si="28">IF(N157="nulová",J157,0)</f>
        <v>0</v>
      </c>
      <c r="BJ157" s="13" t="s">
        <v>83</v>
      </c>
      <c r="BK157" s="153">
        <f t="shared" ref="BK157:BK166" si="29">ROUND(I157*H157,2)</f>
        <v>0</v>
      </c>
      <c r="BL157" s="13" t="s">
        <v>252</v>
      </c>
      <c r="BM157" s="152" t="s">
        <v>342</v>
      </c>
    </row>
    <row r="158" spans="2:65" s="1" customFormat="1" ht="21.75" customHeight="1">
      <c r="B158" s="139"/>
      <c r="C158" s="140" t="s">
        <v>265</v>
      </c>
      <c r="D158" s="140" t="s">
        <v>187</v>
      </c>
      <c r="E158" s="141" t="s">
        <v>1067</v>
      </c>
      <c r="F158" s="142" t="s">
        <v>1068</v>
      </c>
      <c r="G158" s="143" t="s">
        <v>241</v>
      </c>
      <c r="H158" s="144">
        <v>40</v>
      </c>
      <c r="I158" s="145"/>
      <c r="J158" s="146">
        <f t="shared" si="20"/>
        <v>0</v>
      </c>
      <c r="K158" s="147"/>
      <c r="L158" s="28"/>
      <c r="M158" s="148" t="s">
        <v>1</v>
      </c>
      <c r="N158" s="149" t="s">
        <v>36</v>
      </c>
      <c r="P158" s="150">
        <f t="shared" si="21"/>
        <v>0</v>
      </c>
      <c r="Q158" s="150">
        <v>0</v>
      </c>
      <c r="R158" s="150">
        <f t="shared" si="22"/>
        <v>0</v>
      </c>
      <c r="S158" s="150">
        <v>0</v>
      </c>
      <c r="T158" s="151">
        <f t="shared" si="23"/>
        <v>0</v>
      </c>
      <c r="AR158" s="152" t="s">
        <v>252</v>
      </c>
      <c r="AT158" s="152" t="s">
        <v>187</v>
      </c>
      <c r="AU158" s="152" t="s">
        <v>83</v>
      </c>
      <c r="AY158" s="13" t="s">
        <v>185</v>
      </c>
      <c r="BE158" s="153">
        <f t="shared" si="24"/>
        <v>0</v>
      </c>
      <c r="BF158" s="153">
        <f t="shared" si="25"/>
        <v>0</v>
      </c>
      <c r="BG158" s="153">
        <f t="shared" si="26"/>
        <v>0</v>
      </c>
      <c r="BH158" s="153">
        <f t="shared" si="27"/>
        <v>0</v>
      </c>
      <c r="BI158" s="153">
        <f t="shared" si="28"/>
        <v>0</v>
      </c>
      <c r="BJ158" s="13" t="s">
        <v>83</v>
      </c>
      <c r="BK158" s="153">
        <f t="shared" si="29"/>
        <v>0</v>
      </c>
      <c r="BL158" s="13" t="s">
        <v>252</v>
      </c>
      <c r="BM158" s="152" t="s">
        <v>350</v>
      </c>
    </row>
    <row r="159" spans="2:65" s="1" customFormat="1" ht="24.25" customHeight="1">
      <c r="B159" s="139"/>
      <c r="C159" s="140" t="s">
        <v>269</v>
      </c>
      <c r="D159" s="140" t="s">
        <v>187</v>
      </c>
      <c r="E159" s="141" t="s">
        <v>1069</v>
      </c>
      <c r="F159" s="142" t="s">
        <v>1070</v>
      </c>
      <c r="G159" s="143" t="s">
        <v>241</v>
      </c>
      <c r="H159" s="144">
        <v>120</v>
      </c>
      <c r="I159" s="145"/>
      <c r="J159" s="146">
        <f t="shared" si="20"/>
        <v>0</v>
      </c>
      <c r="K159" s="147"/>
      <c r="L159" s="28"/>
      <c r="M159" s="148" t="s">
        <v>1</v>
      </c>
      <c r="N159" s="149" t="s">
        <v>36</v>
      </c>
      <c r="P159" s="150">
        <f t="shared" si="21"/>
        <v>0</v>
      </c>
      <c r="Q159" s="150">
        <v>0</v>
      </c>
      <c r="R159" s="150">
        <f t="shared" si="22"/>
        <v>0</v>
      </c>
      <c r="S159" s="150">
        <v>0</v>
      </c>
      <c r="T159" s="151">
        <f t="shared" si="23"/>
        <v>0</v>
      </c>
      <c r="AR159" s="152" t="s">
        <v>252</v>
      </c>
      <c r="AT159" s="152" t="s">
        <v>187</v>
      </c>
      <c r="AU159" s="152" t="s">
        <v>83</v>
      </c>
      <c r="AY159" s="13" t="s">
        <v>185</v>
      </c>
      <c r="BE159" s="153">
        <f t="shared" si="24"/>
        <v>0</v>
      </c>
      <c r="BF159" s="153">
        <f t="shared" si="25"/>
        <v>0</v>
      </c>
      <c r="BG159" s="153">
        <f t="shared" si="26"/>
        <v>0</v>
      </c>
      <c r="BH159" s="153">
        <f t="shared" si="27"/>
        <v>0</v>
      </c>
      <c r="BI159" s="153">
        <f t="shared" si="28"/>
        <v>0</v>
      </c>
      <c r="BJ159" s="13" t="s">
        <v>83</v>
      </c>
      <c r="BK159" s="153">
        <f t="shared" si="29"/>
        <v>0</v>
      </c>
      <c r="BL159" s="13" t="s">
        <v>252</v>
      </c>
      <c r="BM159" s="152" t="s">
        <v>358</v>
      </c>
    </row>
    <row r="160" spans="2:65" s="1" customFormat="1" ht="24.25" customHeight="1">
      <c r="B160" s="139"/>
      <c r="C160" s="140" t="s">
        <v>273</v>
      </c>
      <c r="D160" s="140" t="s">
        <v>187</v>
      </c>
      <c r="E160" s="141" t="s">
        <v>1071</v>
      </c>
      <c r="F160" s="142" t="s">
        <v>1072</v>
      </c>
      <c r="G160" s="143" t="s">
        <v>255</v>
      </c>
      <c r="H160" s="144">
        <v>4</v>
      </c>
      <c r="I160" s="145"/>
      <c r="J160" s="146">
        <f t="shared" si="20"/>
        <v>0</v>
      </c>
      <c r="K160" s="147"/>
      <c r="L160" s="28"/>
      <c r="M160" s="148" t="s">
        <v>1</v>
      </c>
      <c r="N160" s="149" t="s">
        <v>36</v>
      </c>
      <c r="P160" s="150">
        <f t="shared" si="21"/>
        <v>0</v>
      </c>
      <c r="Q160" s="150">
        <v>0</v>
      </c>
      <c r="R160" s="150">
        <f t="shared" si="22"/>
        <v>0</v>
      </c>
      <c r="S160" s="150">
        <v>0</v>
      </c>
      <c r="T160" s="151">
        <f t="shared" si="23"/>
        <v>0</v>
      </c>
      <c r="AR160" s="152" t="s">
        <v>252</v>
      </c>
      <c r="AT160" s="152" t="s">
        <v>187</v>
      </c>
      <c r="AU160" s="152" t="s">
        <v>83</v>
      </c>
      <c r="AY160" s="13" t="s">
        <v>185</v>
      </c>
      <c r="BE160" s="153">
        <f t="shared" si="24"/>
        <v>0</v>
      </c>
      <c r="BF160" s="153">
        <f t="shared" si="25"/>
        <v>0</v>
      </c>
      <c r="BG160" s="153">
        <f t="shared" si="26"/>
        <v>0</v>
      </c>
      <c r="BH160" s="153">
        <f t="shared" si="27"/>
        <v>0</v>
      </c>
      <c r="BI160" s="153">
        <f t="shared" si="28"/>
        <v>0</v>
      </c>
      <c r="BJ160" s="13" t="s">
        <v>83</v>
      </c>
      <c r="BK160" s="153">
        <f t="shared" si="29"/>
        <v>0</v>
      </c>
      <c r="BL160" s="13" t="s">
        <v>252</v>
      </c>
      <c r="BM160" s="152" t="s">
        <v>366</v>
      </c>
    </row>
    <row r="161" spans="2:65" s="1" customFormat="1" ht="21.75" customHeight="1">
      <c r="B161" s="139"/>
      <c r="C161" s="140" t="s">
        <v>277</v>
      </c>
      <c r="D161" s="140" t="s">
        <v>187</v>
      </c>
      <c r="E161" s="141" t="s">
        <v>1073</v>
      </c>
      <c r="F161" s="142" t="s">
        <v>1074</v>
      </c>
      <c r="G161" s="143" t="s">
        <v>255</v>
      </c>
      <c r="H161" s="144">
        <v>12</v>
      </c>
      <c r="I161" s="145"/>
      <c r="J161" s="146">
        <f t="shared" si="20"/>
        <v>0</v>
      </c>
      <c r="K161" s="147"/>
      <c r="L161" s="28"/>
      <c r="M161" s="148" t="s">
        <v>1</v>
      </c>
      <c r="N161" s="149" t="s">
        <v>36</v>
      </c>
      <c r="P161" s="150">
        <f t="shared" si="21"/>
        <v>0</v>
      </c>
      <c r="Q161" s="150">
        <v>0</v>
      </c>
      <c r="R161" s="150">
        <f t="shared" si="22"/>
        <v>0</v>
      </c>
      <c r="S161" s="150">
        <v>0</v>
      </c>
      <c r="T161" s="151">
        <f t="shared" si="23"/>
        <v>0</v>
      </c>
      <c r="AR161" s="152" t="s">
        <v>252</v>
      </c>
      <c r="AT161" s="152" t="s">
        <v>187</v>
      </c>
      <c r="AU161" s="152" t="s">
        <v>83</v>
      </c>
      <c r="AY161" s="13" t="s">
        <v>185</v>
      </c>
      <c r="BE161" s="153">
        <f t="shared" si="24"/>
        <v>0</v>
      </c>
      <c r="BF161" s="153">
        <f t="shared" si="25"/>
        <v>0</v>
      </c>
      <c r="BG161" s="153">
        <f t="shared" si="26"/>
        <v>0</v>
      </c>
      <c r="BH161" s="153">
        <f t="shared" si="27"/>
        <v>0</v>
      </c>
      <c r="BI161" s="153">
        <f t="shared" si="28"/>
        <v>0</v>
      </c>
      <c r="BJ161" s="13" t="s">
        <v>83</v>
      </c>
      <c r="BK161" s="153">
        <f t="shared" si="29"/>
        <v>0</v>
      </c>
      <c r="BL161" s="13" t="s">
        <v>252</v>
      </c>
      <c r="BM161" s="152" t="s">
        <v>374</v>
      </c>
    </row>
    <row r="162" spans="2:65" s="1" customFormat="1" ht="16.5" customHeight="1">
      <c r="B162" s="139"/>
      <c r="C162" s="140" t="s">
        <v>7</v>
      </c>
      <c r="D162" s="140" t="s">
        <v>187</v>
      </c>
      <c r="E162" s="141" t="s">
        <v>1075</v>
      </c>
      <c r="F162" s="142" t="s">
        <v>1076</v>
      </c>
      <c r="G162" s="143" t="s">
        <v>255</v>
      </c>
      <c r="H162" s="144">
        <v>12</v>
      </c>
      <c r="I162" s="145"/>
      <c r="J162" s="146">
        <f t="shared" si="20"/>
        <v>0</v>
      </c>
      <c r="K162" s="147"/>
      <c r="L162" s="28"/>
      <c r="M162" s="148" t="s">
        <v>1</v>
      </c>
      <c r="N162" s="149" t="s">
        <v>36</v>
      </c>
      <c r="P162" s="150">
        <f t="shared" si="21"/>
        <v>0</v>
      </c>
      <c r="Q162" s="150">
        <v>0</v>
      </c>
      <c r="R162" s="150">
        <f t="shared" si="22"/>
        <v>0</v>
      </c>
      <c r="S162" s="150">
        <v>0</v>
      </c>
      <c r="T162" s="151">
        <f t="shared" si="23"/>
        <v>0</v>
      </c>
      <c r="AR162" s="152" t="s">
        <v>252</v>
      </c>
      <c r="AT162" s="152" t="s">
        <v>187</v>
      </c>
      <c r="AU162" s="152" t="s">
        <v>83</v>
      </c>
      <c r="AY162" s="13" t="s">
        <v>185</v>
      </c>
      <c r="BE162" s="153">
        <f t="shared" si="24"/>
        <v>0</v>
      </c>
      <c r="BF162" s="153">
        <f t="shared" si="25"/>
        <v>0</v>
      </c>
      <c r="BG162" s="153">
        <f t="shared" si="26"/>
        <v>0</v>
      </c>
      <c r="BH162" s="153">
        <f t="shared" si="27"/>
        <v>0</v>
      </c>
      <c r="BI162" s="153">
        <f t="shared" si="28"/>
        <v>0</v>
      </c>
      <c r="BJ162" s="13" t="s">
        <v>83</v>
      </c>
      <c r="BK162" s="153">
        <f t="shared" si="29"/>
        <v>0</v>
      </c>
      <c r="BL162" s="13" t="s">
        <v>252</v>
      </c>
      <c r="BM162" s="152" t="s">
        <v>383</v>
      </c>
    </row>
    <row r="163" spans="2:65" s="1" customFormat="1" ht="16.5" customHeight="1">
      <c r="B163" s="139"/>
      <c r="C163" s="140" t="s">
        <v>285</v>
      </c>
      <c r="D163" s="140" t="s">
        <v>187</v>
      </c>
      <c r="E163" s="141" t="s">
        <v>1077</v>
      </c>
      <c r="F163" s="142" t="s">
        <v>1078</v>
      </c>
      <c r="G163" s="143" t="s">
        <v>255</v>
      </c>
      <c r="H163" s="144">
        <v>10</v>
      </c>
      <c r="I163" s="145"/>
      <c r="J163" s="146">
        <f t="shared" si="20"/>
        <v>0</v>
      </c>
      <c r="K163" s="147"/>
      <c r="L163" s="28"/>
      <c r="M163" s="148" t="s">
        <v>1</v>
      </c>
      <c r="N163" s="149" t="s">
        <v>36</v>
      </c>
      <c r="P163" s="150">
        <f t="shared" si="21"/>
        <v>0</v>
      </c>
      <c r="Q163" s="150">
        <v>0</v>
      </c>
      <c r="R163" s="150">
        <f t="shared" si="22"/>
        <v>0</v>
      </c>
      <c r="S163" s="150">
        <v>0</v>
      </c>
      <c r="T163" s="151">
        <f t="shared" si="23"/>
        <v>0</v>
      </c>
      <c r="AR163" s="152" t="s">
        <v>252</v>
      </c>
      <c r="AT163" s="152" t="s">
        <v>187</v>
      </c>
      <c r="AU163" s="152" t="s">
        <v>83</v>
      </c>
      <c r="AY163" s="13" t="s">
        <v>185</v>
      </c>
      <c r="BE163" s="153">
        <f t="shared" si="24"/>
        <v>0</v>
      </c>
      <c r="BF163" s="153">
        <f t="shared" si="25"/>
        <v>0</v>
      </c>
      <c r="BG163" s="153">
        <f t="shared" si="26"/>
        <v>0</v>
      </c>
      <c r="BH163" s="153">
        <f t="shared" si="27"/>
        <v>0</v>
      </c>
      <c r="BI163" s="153">
        <f t="shared" si="28"/>
        <v>0</v>
      </c>
      <c r="BJ163" s="13" t="s">
        <v>83</v>
      </c>
      <c r="BK163" s="153">
        <f t="shared" si="29"/>
        <v>0</v>
      </c>
      <c r="BL163" s="13" t="s">
        <v>252</v>
      </c>
      <c r="BM163" s="152" t="s">
        <v>391</v>
      </c>
    </row>
    <row r="164" spans="2:65" s="1" customFormat="1" ht="21.75" customHeight="1">
      <c r="B164" s="139"/>
      <c r="C164" s="140" t="s">
        <v>290</v>
      </c>
      <c r="D164" s="140" t="s">
        <v>187</v>
      </c>
      <c r="E164" s="141" t="s">
        <v>1079</v>
      </c>
      <c r="F164" s="142" t="s">
        <v>1080</v>
      </c>
      <c r="G164" s="143" t="s">
        <v>241</v>
      </c>
      <c r="H164" s="144">
        <v>25</v>
      </c>
      <c r="I164" s="145"/>
      <c r="J164" s="146">
        <f t="shared" si="20"/>
        <v>0</v>
      </c>
      <c r="K164" s="147"/>
      <c r="L164" s="28"/>
      <c r="M164" s="148" t="s">
        <v>1</v>
      </c>
      <c r="N164" s="149" t="s">
        <v>36</v>
      </c>
      <c r="P164" s="150">
        <f t="shared" si="21"/>
        <v>0</v>
      </c>
      <c r="Q164" s="150">
        <v>0</v>
      </c>
      <c r="R164" s="150">
        <f t="shared" si="22"/>
        <v>0</v>
      </c>
      <c r="S164" s="150">
        <v>0</v>
      </c>
      <c r="T164" s="151">
        <f t="shared" si="23"/>
        <v>0</v>
      </c>
      <c r="AR164" s="152" t="s">
        <v>252</v>
      </c>
      <c r="AT164" s="152" t="s">
        <v>187</v>
      </c>
      <c r="AU164" s="152" t="s">
        <v>83</v>
      </c>
      <c r="AY164" s="13" t="s">
        <v>185</v>
      </c>
      <c r="BE164" s="153">
        <f t="shared" si="24"/>
        <v>0</v>
      </c>
      <c r="BF164" s="153">
        <f t="shared" si="25"/>
        <v>0</v>
      </c>
      <c r="BG164" s="153">
        <f t="shared" si="26"/>
        <v>0</v>
      </c>
      <c r="BH164" s="153">
        <f t="shared" si="27"/>
        <v>0</v>
      </c>
      <c r="BI164" s="153">
        <f t="shared" si="28"/>
        <v>0</v>
      </c>
      <c r="BJ164" s="13" t="s">
        <v>83</v>
      </c>
      <c r="BK164" s="153">
        <f t="shared" si="29"/>
        <v>0</v>
      </c>
      <c r="BL164" s="13" t="s">
        <v>252</v>
      </c>
      <c r="BM164" s="152" t="s">
        <v>399</v>
      </c>
    </row>
    <row r="165" spans="2:65" s="1" customFormat="1" ht="21.75" customHeight="1">
      <c r="B165" s="139"/>
      <c r="C165" s="140" t="s">
        <v>294</v>
      </c>
      <c r="D165" s="140" t="s">
        <v>187</v>
      </c>
      <c r="E165" s="141" t="s">
        <v>1081</v>
      </c>
      <c r="F165" s="142" t="s">
        <v>1082</v>
      </c>
      <c r="G165" s="143" t="s">
        <v>241</v>
      </c>
      <c r="H165" s="144">
        <v>40</v>
      </c>
      <c r="I165" s="145"/>
      <c r="J165" s="146">
        <f t="shared" si="20"/>
        <v>0</v>
      </c>
      <c r="K165" s="147"/>
      <c r="L165" s="28"/>
      <c r="M165" s="148" t="s">
        <v>1</v>
      </c>
      <c r="N165" s="149" t="s">
        <v>36</v>
      </c>
      <c r="P165" s="150">
        <f t="shared" si="21"/>
        <v>0</v>
      </c>
      <c r="Q165" s="150">
        <v>0</v>
      </c>
      <c r="R165" s="150">
        <f t="shared" si="22"/>
        <v>0</v>
      </c>
      <c r="S165" s="150">
        <v>0</v>
      </c>
      <c r="T165" s="151">
        <f t="shared" si="23"/>
        <v>0</v>
      </c>
      <c r="AR165" s="152" t="s">
        <v>252</v>
      </c>
      <c r="AT165" s="152" t="s">
        <v>187</v>
      </c>
      <c r="AU165" s="152" t="s">
        <v>83</v>
      </c>
      <c r="AY165" s="13" t="s">
        <v>185</v>
      </c>
      <c r="BE165" s="153">
        <f t="shared" si="24"/>
        <v>0</v>
      </c>
      <c r="BF165" s="153">
        <f t="shared" si="25"/>
        <v>0</v>
      </c>
      <c r="BG165" s="153">
        <f t="shared" si="26"/>
        <v>0</v>
      </c>
      <c r="BH165" s="153">
        <f t="shared" si="27"/>
        <v>0</v>
      </c>
      <c r="BI165" s="153">
        <f t="shared" si="28"/>
        <v>0</v>
      </c>
      <c r="BJ165" s="13" t="s">
        <v>83</v>
      </c>
      <c r="BK165" s="153">
        <f t="shared" si="29"/>
        <v>0</v>
      </c>
      <c r="BL165" s="13" t="s">
        <v>252</v>
      </c>
      <c r="BM165" s="152" t="s">
        <v>407</v>
      </c>
    </row>
    <row r="166" spans="2:65" s="1" customFormat="1" ht="16.5" customHeight="1">
      <c r="B166" s="139"/>
      <c r="C166" s="140" t="s">
        <v>298</v>
      </c>
      <c r="D166" s="140" t="s">
        <v>187</v>
      </c>
      <c r="E166" s="141" t="s">
        <v>1083</v>
      </c>
      <c r="F166" s="142" t="s">
        <v>1084</v>
      </c>
      <c r="G166" s="143" t="s">
        <v>1085</v>
      </c>
      <c r="H166" s="144">
        <v>16</v>
      </c>
      <c r="I166" s="145"/>
      <c r="J166" s="146">
        <f t="shared" si="20"/>
        <v>0</v>
      </c>
      <c r="K166" s="147"/>
      <c r="L166" s="28"/>
      <c r="M166" s="148" t="s">
        <v>1</v>
      </c>
      <c r="N166" s="149" t="s">
        <v>36</v>
      </c>
      <c r="P166" s="150">
        <f t="shared" si="21"/>
        <v>0</v>
      </c>
      <c r="Q166" s="150">
        <v>0</v>
      </c>
      <c r="R166" s="150">
        <f t="shared" si="22"/>
        <v>0</v>
      </c>
      <c r="S166" s="150">
        <v>0</v>
      </c>
      <c r="T166" s="151">
        <f t="shared" si="23"/>
        <v>0</v>
      </c>
      <c r="AR166" s="152" t="s">
        <v>252</v>
      </c>
      <c r="AT166" s="152" t="s">
        <v>187</v>
      </c>
      <c r="AU166" s="152" t="s">
        <v>83</v>
      </c>
      <c r="AY166" s="13" t="s">
        <v>185</v>
      </c>
      <c r="BE166" s="153">
        <f t="shared" si="24"/>
        <v>0</v>
      </c>
      <c r="BF166" s="153">
        <f t="shared" si="25"/>
        <v>0</v>
      </c>
      <c r="BG166" s="153">
        <f t="shared" si="26"/>
        <v>0</v>
      </c>
      <c r="BH166" s="153">
        <f t="shared" si="27"/>
        <v>0</v>
      </c>
      <c r="BI166" s="153">
        <f t="shared" si="28"/>
        <v>0</v>
      </c>
      <c r="BJ166" s="13" t="s">
        <v>83</v>
      </c>
      <c r="BK166" s="153">
        <f t="shared" si="29"/>
        <v>0</v>
      </c>
      <c r="BL166" s="13" t="s">
        <v>252</v>
      </c>
      <c r="BM166" s="152" t="s">
        <v>415</v>
      </c>
    </row>
    <row r="167" spans="2:65" s="11" customFormat="1" ht="23" customHeight="1">
      <c r="B167" s="127"/>
      <c r="D167" s="128" t="s">
        <v>69</v>
      </c>
      <c r="E167" s="137" t="s">
        <v>1086</v>
      </c>
      <c r="F167" s="137" t="s">
        <v>1087</v>
      </c>
      <c r="I167" s="130"/>
      <c r="J167" s="138">
        <f>BK167</f>
        <v>0</v>
      </c>
      <c r="L167" s="127"/>
      <c r="M167" s="132"/>
      <c r="P167" s="133">
        <f>SUM(P168:P172)</f>
        <v>0</v>
      </c>
      <c r="R167" s="133">
        <f>SUM(R168:R172)</f>
        <v>0</v>
      </c>
      <c r="T167" s="134">
        <f>SUM(T168:T172)</f>
        <v>0</v>
      </c>
      <c r="AR167" s="128" t="s">
        <v>83</v>
      </c>
      <c r="AT167" s="135" t="s">
        <v>69</v>
      </c>
      <c r="AU167" s="135" t="s">
        <v>77</v>
      </c>
      <c r="AY167" s="128" t="s">
        <v>185</v>
      </c>
      <c r="BK167" s="136">
        <f>SUM(BK168:BK172)</f>
        <v>0</v>
      </c>
    </row>
    <row r="168" spans="2:65" s="1" customFormat="1" ht="21.75" customHeight="1">
      <c r="B168" s="139"/>
      <c r="C168" s="140" t="s">
        <v>302</v>
      </c>
      <c r="D168" s="140" t="s">
        <v>187</v>
      </c>
      <c r="E168" s="141" t="s">
        <v>1088</v>
      </c>
      <c r="F168" s="142" t="s">
        <v>1089</v>
      </c>
      <c r="G168" s="143" t="s">
        <v>241</v>
      </c>
      <c r="H168" s="144">
        <v>50</v>
      </c>
      <c r="I168" s="145"/>
      <c r="J168" s="146">
        <f>ROUND(I168*H168,2)</f>
        <v>0</v>
      </c>
      <c r="K168" s="147"/>
      <c r="L168" s="28"/>
      <c r="M168" s="148" t="s">
        <v>1</v>
      </c>
      <c r="N168" s="149" t="s">
        <v>36</v>
      </c>
      <c r="P168" s="150">
        <f>O168*H168</f>
        <v>0</v>
      </c>
      <c r="Q168" s="150">
        <v>0</v>
      </c>
      <c r="R168" s="150">
        <f>Q168*H168</f>
        <v>0</v>
      </c>
      <c r="S168" s="150">
        <v>0</v>
      </c>
      <c r="T168" s="151">
        <f>S168*H168</f>
        <v>0</v>
      </c>
      <c r="AR168" s="152" t="s">
        <v>252</v>
      </c>
      <c r="AT168" s="152" t="s">
        <v>187</v>
      </c>
      <c r="AU168" s="152" t="s">
        <v>83</v>
      </c>
      <c r="AY168" s="13" t="s">
        <v>185</v>
      </c>
      <c r="BE168" s="153">
        <f>IF(N168="základná",J168,0)</f>
        <v>0</v>
      </c>
      <c r="BF168" s="153">
        <f>IF(N168="znížená",J168,0)</f>
        <v>0</v>
      </c>
      <c r="BG168" s="153">
        <f>IF(N168="zákl. prenesená",J168,0)</f>
        <v>0</v>
      </c>
      <c r="BH168" s="153">
        <f>IF(N168="zníž. prenesená",J168,0)</f>
        <v>0</v>
      </c>
      <c r="BI168" s="153">
        <f>IF(N168="nulová",J168,0)</f>
        <v>0</v>
      </c>
      <c r="BJ168" s="13" t="s">
        <v>83</v>
      </c>
      <c r="BK168" s="153">
        <f>ROUND(I168*H168,2)</f>
        <v>0</v>
      </c>
      <c r="BL168" s="13" t="s">
        <v>252</v>
      </c>
      <c r="BM168" s="152" t="s">
        <v>423</v>
      </c>
    </row>
    <row r="169" spans="2:65" s="1" customFormat="1" ht="24.25" customHeight="1">
      <c r="B169" s="139"/>
      <c r="C169" s="140" t="s">
        <v>306</v>
      </c>
      <c r="D169" s="140" t="s">
        <v>187</v>
      </c>
      <c r="E169" s="141" t="s">
        <v>1090</v>
      </c>
      <c r="F169" s="142" t="s">
        <v>1091</v>
      </c>
      <c r="G169" s="143" t="s">
        <v>241</v>
      </c>
      <c r="H169" s="144">
        <v>50</v>
      </c>
      <c r="I169" s="145"/>
      <c r="J169" s="146">
        <f>ROUND(I169*H169,2)</f>
        <v>0</v>
      </c>
      <c r="K169" s="147"/>
      <c r="L169" s="28"/>
      <c r="M169" s="148" t="s">
        <v>1</v>
      </c>
      <c r="N169" s="149" t="s">
        <v>36</v>
      </c>
      <c r="P169" s="150">
        <f>O169*H169</f>
        <v>0</v>
      </c>
      <c r="Q169" s="150">
        <v>0</v>
      </c>
      <c r="R169" s="150">
        <f>Q169*H169</f>
        <v>0</v>
      </c>
      <c r="S169" s="150">
        <v>0</v>
      </c>
      <c r="T169" s="151">
        <f>S169*H169</f>
        <v>0</v>
      </c>
      <c r="AR169" s="152" t="s">
        <v>252</v>
      </c>
      <c r="AT169" s="152" t="s">
        <v>187</v>
      </c>
      <c r="AU169" s="152" t="s">
        <v>83</v>
      </c>
      <c r="AY169" s="13" t="s">
        <v>185</v>
      </c>
      <c r="BE169" s="153">
        <f>IF(N169="základná",J169,0)</f>
        <v>0</v>
      </c>
      <c r="BF169" s="153">
        <f>IF(N169="znížená",J169,0)</f>
        <v>0</v>
      </c>
      <c r="BG169" s="153">
        <f>IF(N169="zákl. prenesená",J169,0)</f>
        <v>0</v>
      </c>
      <c r="BH169" s="153">
        <f>IF(N169="zníž. prenesená",J169,0)</f>
        <v>0</v>
      </c>
      <c r="BI169" s="153">
        <f>IF(N169="nulová",J169,0)</f>
        <v>0</v>
      </c>
      <c r="BJ169" s="13" t="s">
        <v>83</v>
      </c>
      <c r="BK169" s="153">
        <f>ROUND(I169*H169,2)</f>
        <v>0</v>
      </c>
      <c r="BL169" s="13" t="s">
        <v>252</v>
      </c>
      <c r="BM169" s="152" t="s">
        <v>432</v>
      </c>
    </row>
    <row r="170" spans="2:65" s="1" customFormat="1" ht="16.5" customHeight="1">
      <c r="B170" s="139"/>
      <c r="C170" s="140" t="s">
        <v>310</v>
      </c>
      <c r="D170" s="140" t="s">
        <v>187</v>
      </c>
      <c r="E170" s="141" t="s">
        <v>1092</v>
      </c>
      <c r="F170" s="142" t="s">
        <v>1093</v>
      </c>
      <c r="G170" s="143" t="s">
        <v>255</v>
      </c>
      <c r="H170" s="144">
        <v>1</v>
      </c>
      <c r="I170" s="145"/>
      <c r="J170" s="146">
        <f>ROUND(I170*H170,2)</f>
        <v>0</v>
      </c>
      <c r="K170" s="147"/>
      <c r="L170" s="28"/>
      <c r="M170" s="148" t="s">
        <v>1</v>
      </c>
      <c r="N170" s="149" t="s">
        <v>36</v>
      </c>
      <c r="P170" s="150">
        <f>O170*H170</f>
        <v>0</v>
      </c>
      <c r="Q170" s="150">
        <v>0</v>
      </c>
      <c r="R170" s="150">
        <f>Q170*H170</f>
        <v>0</v>
      </c>
      <c r="S170" s="150">
        <v>0</v>
      </c>
      <c r="T170" s="151">
        <f>S170*H170</f>
        <v>0</v>
      </c>
      <c r="AR170" s="152" t="s">
        <v>252</v>
      </c>
      <c r="AT170" s="152" t="s">
        <v>187</v>
      </c>
      <c r="AU170" s="152" t="s">
        <v>83</v>
      </c>
      <c r="AY170" s="13" t="s">
        <v>185</v>
      </c>
      <c r="BE170" s="153">
        <f>IF(N170="základná",J170,0)</f>
        <v>0</v>
      </c>
      <c r="BF170" s="153">
        <f>IF(N170="znížená",J170,0)</f>
        <v>0</v>
      </c>
      <c r="BG170" s="153">
        <f>IF(N170="zákl. prenesená",J170,0)</f>
        <v>0</v>
      </c>
      <c r="BH170" s="153">
        <f>IF(N170="zníž. prenesená",J170,0)</f>
        <v>0</v>
      </c>
      <c r="BI170" s="153">
        <f>IF(N170="nulová",J170,0)</f>
        <v>0</v>
      </c>
      <c r="BJ170" s="13" t="s">
        <v>83</v>
      </c>
      <c r="BK170" s="153">
        <f>ROUND(I170*H170,2)</f>
        <v>0</v>
      </c>
      <c r="BL170" s="13" t="s">
        <v>252</v>
      </c>
      <c r="BM170" s="152" t="s">
        <v>440</v>
      </c>
    </row>
    <row r="171" spans="2:65" s="1" customFormat="1" ht="16.5" customHeight="1">
      <c r="B171" s="139"/>
      <c r="C171" s="140" t="s">
        <v>314</v>
      </c>
      <c r="D171" s="140" t="s">
        <v>187</v>
      </c>
      <c r="E171" s="141" t="s">
        <v>1094</v>
      </c>
      <c r="F171" s="142" t="s">
        <v>1095</v>
      </c>
      <c r="G171" s="143" t="s">
        <v>241</v>
      </c>
      <c r="H171" s="144">
        <v>50</v>
      </c>
      <c r="I171" s="145"/>
      <c r="J171" s="146">
        <f>ROUND(I171*H171,2)</f>
        <v>0</v>
      </c>
      <c r="K171" s="147"/>
      <c r="L171" s="28"/>
      <c r="M171" s="148" t="s">
        <v>1</v>
      </c>
      <c r="N171" s="149" t="s">
        <v>36</v>
      </c>
      <c r="P171" s="150">
        <f>O171*H171</f>
        <v>0</v>
      </c>
      <c r="Q171" s="150">
        <v>0</v>
      </c>
      <c r="R171" s="150">
        <f>Q171*H171</f>
        <v>0</v>
      </c>
      <c r="S171" s="150">
        <v>0</v>
      </c>
      <c r="T171" s="151">
        <f>S171*H171</f>
        <v>0</v>
      </c>
      <c r="AR171" s="152" t="s">
        <v>252</v>
      </c>
      <c r="AT171" s="152" t="s">
        <v>187</v>
      </c>
      <c r="AU171" s="152" t="s">
        <v>83</v>
      </c>
      <c r="AY171" s="13" t="s">
        <v>185</v>
      </c>
      <c r="BE171" s="153">
        <f>IF(N171="základná",J171,0)</f>
        <v>0</v>
      </c>
      <c r="BF171" s="153">
        <f>IF(N171="znížená",J171,0)</f>
        <v>0</v>
      </c>
      <c r="BG171" s="153">
        <f>IF(N171="zákl. prenesená",J171,0)</f>
        <v>0</v>
      </c>
      <c r="BH171" s="153">
        <f>IF(N171="zníž. prenesená",J171,0)</f>
        <v>0</v>
      </c>
      <c r="BI171" s="153">
        <f>IF(N171="nulová",J171,0)</f>
        <v>0</v>
      </c>
      <c r="BJ171" s="13" t="s">
        <v>83</v>
      </c>
      <c r="BK171" s="153">
        <f>ROUND(I171*H171,2)</f>
        <v>0</v>
      </c>
      <c r="BL171" s="13" t="s">
        <v>252</v>
      </c>
      <c r="BM171" s="152" t="s">
        <v>448</v>
      </c>
    </row>
    <row r="172" spans="2:65" s="1" customFormat="1" ht="16.5" customHeight="1">
      <c r="B172" s="139"/>
      <c r="C172" s="140" t="s">
        <v>318</v>
      </c>
      <c r="D172" s="140" t="s">
        <v>187</v>
      </c>
      <c r="E172" s="141" t="s">
        <v>1096</v>
      </c>
      <c r="F172" s="142" t="s">
        <v>1097</v>
      </c>
      <c r="G172" s="143" t="s">
        <v>1098</v>
      </c>
      <c r="H172" s="144">
        <v>1</v>
      </c>
      <c r="I172" s="145"/>
      <c r="J172" s="146">
        <f>ROUND(I172*H172,2)</f>
        <v>0</v>
      </c>
      <c r="K172" s="147"/>
      <c r="L172" s="28"/>
      <c r="M172" s="148" t="s">
        <v>1</v>
      </c>
      <c r="N172" s="149" t="s">
        <v>36</v>
      </c>
      <c r="P172" s="150">
        <f>O172*H172</f>
        <v>0</v>
      </c>
      <c r="Q172" s="150">
        <v>0</v>
      </c>
      <c r="R172" s="150">
        <f>Q172*H172</f>
        <v>0</v>
      </c>
      <c r="S172" s="150">
        <v>0</v>
      </c>
      <c r="T172" s="151">
        <f>S172*H172</f>
        <v>0</v>
      </c>
      <c r="AR172" s="152" t="s">
        <v>252</v>
      </c>
      <c r="AT172" s="152" t="s">
        <v>187</v>
      </c>
      <c r="AU172" s="152" t="s">
        <v>83</v>
      </c>
      <c r="AY172" s="13" t="s">
        <v>185</v>
      </c>
      <c r="BE172" s="153">
        <f>IF(N172="základná",J172,0)</f>
        <v>0</v>
      </c>
      <c r="BF172" s="153">
        <f>IF(N172="znížená",J172,0)</f>
        <v>0</v>
      </c>
      <c r="BG172" s="153">
        <f>IF(N172="zákl. prenesená",J172,0)</f>
        <v>0</v>
      </c>
      <c r="BH172" s="153">
        <f>IF(N172="zníž. prenesená",J172,0)</f>
        <v>0</v>
      </c>
      <c r="BI172" s="153">
        <f>IF(N172="nulová",J172,0)</f>
        <v>0</v>
      </c>
      <c r="BJ172" s="13" t="s">
        <v>83</v>
      </c>
      <c r="BK172" s="153">
        <f>ROUND(I172*H172,2)</f>
        <v>0</v>
      </c>
      <c r="BL172" s="13" t="s">
        <v>252</v>
      </c>
      <c r="BM172" s="152" t="s">
        <v>456</v>
      </c>
    </row>
    <row r="173" spans="2:65" s="11" customFormat="1" ht="23" customHeight="1">
      <c r="B173" s="127"/>
      <c r="D173" s="128" t="s">
        <v>69</v>
      </c>
      <c r="E173" s="137" t="s">
        <v>634</v>
      </c>
      <c r="F173" s="137" t="s">
        <v>1099</v>
      </c>
      <c r="I173" s="130"/>
      <c r="J173" s="138">
        <f>BK173</f>
        <v>0</v>
      </c>
      <c r="L173" s="127"/>
      <c r="M173" s="132"/>
      <c r="P173" s="133">
        <f>SUM(P174:P175)</f>
        <v>0</v>
      </c>
      <c r="R173" s="133">
        <f>SUM(R174:R175)</f>
        <v>0</v>
      </c>
      <c r="T173" s="134">
        <f>SUM(T174:T175)</f>
        <v>0</v>
      </c>
      <c r="AR173" s="128" t="s">
        <v>83</v>
      </c>
      <c r="AT173" s="135" t="s">
        <v>69</v>
      </c>
      <c r="AU173" s="135" t="s">
        <v>77</v>
      </c>
      <c r="AY173" s="128" t="s">
        <v>185</v>
      </c>
      <c r="BK173" s="136">
        <f>SUM(BK174:BK175)</f>
        <v>0</v>
      </c>
    </row>
    <row r="174" spans="2:65" s="1" customFormat="1" ht="21.75" customHeight="1">
      <c r="B174" s="139"/>
      <c r="C174" s="140" t="s">
        <v>322</v>
      </c>
      <c r="D174" s="140" t="s">
        <v>187</v>
      </c>
      <c r="E174" s="141" t="s">
        <v>1100</v>
      </c>
      <c r="F174" s="142" t="s">
        <v>1101</v>
      </c>
      <c r="G174" s="143" t="s">
        <v>241</v>
      </c>
      <c r="H174" s="144">
        <v>144</v>
      </c>
      <c r="I174" s="145"/>
      <c r="J174" s="146">
        <f>ROUND(I174*H174,2)</f>
        <v>0</v>
      </c>
      <c r="K174" s="147"/>
      <c r="L174" s="28"/>
      <c r="M174" s="148" t="s">
        <v>1</v>
      </c>
      <c r="N174" s="149" t="s">
        <v>36</v>
      </c>
      <c r="P174" s="150">
        <f>O174*H174</f>
        <v>0</v>
      </c>
      <c r="Q174" s="150">
        <v>0</v>
      </c>
      <c r="R174" s="150">
        <f>Q174*H174</f>
        <v>0</v>
      </c>
      <c r="S174" s="150">
        <v>0</v>
      </c>
      <c r="T174" s="151">
        <f>S174*H174</f>
        <v>0</v>
      </c>
      <c r="AR174" s="152" t="s">
        <v>252</v>
      </c>
      <c r="AT174" s="152" t="s">
        <v>187</v>
      </c>
      <c r="AU174" s="152" t="s">
        <v>83</v>
      </c>
      <c r="AY174" s="13" t="s">
        <v>185</v>
      </c>
      <c r="BE174" s="153">
        <f>IF(N174="základná",J174,0)</f>
        <v>0</v>
      </c>
      <c r="BF174" s="153">
        <f>IF(N174="znížená",J174,0)</f>
        <v>0</v>
      </c>
      <c r="BG174" s="153">
        <f>IF(N174="zákl. prenesená",J174,0)</f>
        <v>0</v>
      </c>
      <c r="BH174" s="153">
        <f>IF(N174="zníž. prenesená",J174,0)</f>
        <v>0</v>
      </c>
      <c r="BI174" s="153">
        <f>IF(N174="nulová",J174,0)</f>
        <v>0</v>
      </c>
      <c r="BJ174" s="13" t="s">
        <v>83</v>
      </c>
      <c r="BK174" s="153">
        <f>ROUND(I174*H174,2)</f>
        <v>0</v>
      </c>
      <c r="BL174" s="13" t="s">
        <v>252</v>
      </c>
      <c r="BM174" s="152" t="s">
        <v>464</v>
      </c>
    </row>
    <row r="175" spans="2:65" s="1" customFormat="1" ht="16.5" customHeight="1">
      <c r="B175" s="139"/>
      <c r="C175" s="140" t="s">
        <v>326</v>
      </c>
      <c r="D175" s="140" t="s">
        <v>187</v>
      </c>
      <c r="E175" s="141" t="s">
        <v>1102</v>
      </c>
      <c r="F175" s="142" t="s">
        <v>1103</v>
      </c>
      <c r="G175" s="143" t="s">
        <v>241</v>
      </c>
      <c r="H175" s="144">
        <v>40</v>
      </c>
      <c r="I175" s="145"/>
      <c r="J175" s="146">
        <f>ROUND(I175*H175,2)</f>
        <v>0</v>
      </c>
      <c r="K175" s="147"/>
      <c r="L175" s="28"/>
      <c r="M175" s="148" t="s">
        <v>1</v>
      </c>
      <c r="N175" s="149" t="s">
        <v>36</v>
      </c>
      <c r="P175" s="150">
        <f>O175*H175</f>
        <v>0</v>
      </c>
      <c r="Q175" s="150">
        <v>0</v>
      </c>
      <c r="R175" s="150">
        <f>Q175*H175</f>
        <v>0</v>
      </c>
      <c r="S175" s="150">
        <v>0</v>
      </c>
      <c r="T175" s="151">
        <f>S175*H175</f>
        <v>0</v>
      </c>
      <c r="AR175" s="152" t="s">
        <v>252</v>
      </c>
      <c r="AT175" s="152" t="s">
        <v>187</v>
      </c>
      <c r="AU175" s="152" t="s">
        <v>83</v>
      </c>
      <c r="AY175" s="13" t="s">
        <v>185</v>
      </c>
      <c r="BE175" s="153">
        <f>IF(N175="základná",J175,0)</f>
        <v>0</v>
      </c>
      <c r="BF175" s="153">
        <f>IF(N175="znížená",J175,0)</f>
        <v>0</v>
      </c>
      <c r="BG175" s="153">
        <f>IF(N175="zákl. prenesená",J175,0)</f>
        <v>0</v>
      </c>
      <c r="BH175" s="153">
        <f>IF(N175="zníž. prenesená",J175,0)</f>
        <v>0</v>
      </c>
      <c r="BI175" s="153">
        <f>IF(N175="nulová",J175,0)</f>
        <v>0</v>
      </c>
      <c r="BJ175" s="13" t="s">
        <v>83</v>
      </c>
      <c r="BK175" s="153">
        <f>ROUND(I175*H175,2)</f>
        <v>0</v>
      </c>
      <c r="BL175" s="13" t="s">
        <v>252</v>
      </c>
      <c r="BM175" s="152" t="s">
        <v>472</v>
      </c>
    </row>
    <row r="176" spans="2:65" s="11" customFormat="1" ht="23" customHeight="1">
      <c r="B176" s="127"/>
      <c r="D176" s="128" t="s">
        <v>69</v>
      </c>
      <c r="E176" s="137" t="s">
        <v>1104</v>
      </c>
      <c r="F176" s="137" t="s">
        <v>1105</v>
      </c>
      <c r="I176" s="130"/>
      <c r="J176" s="138">
        <f>BK176</f>
        <v>0</v>
      </c>
      <c r="L176" s="127"/>
      <c r="M176" s="132"/>
      <c r="P176" s="133">
        <f>SUM(P177:P178)</f>
        <v>0</v>
      </c>
      <c r="R176" s="133">
        <f>SUM(R177:R178)</f>
        <v>0</v>
      </c>
      <c r="T176" s="134">
        <f>SUM(T177:T178)</f>
        <v>0</v>
      </c>
      <c r="AR176" s="128" t="s">
        <v>191</v>
      </c>
      <c r="AT176" s="135" t="s">
        <v>69</v>
      </c>
      <c r="AU176" s="135" t="s">
        <v>77</v>
      </c>
      <c r="AY176" s="128" t="s">
        <v>185</v>
      </c>
      <c r="BK176" s="136">
        <f>SUM(BK177:BK178)</f>
        <v>0</v>
      </c>
    </row>
    <row r="177" spans="2:65" s="1" customFormat="1" ht="21.75" customHeight="1">
      <c r="B177" s="139"/>
      <c r="C177" s="140" t="s">
        <v>330</v>
      </c>
      <c r="D177" s="140" t="s">
        <v>187</v>
      </c>
      <c r="E177" s="141" t="s">
        <v>1106</v>
      </c>
      <c r="F177" s="142" t="s">
        <v>1107</v>
      </c>
      <c r="G177" s="143" t="s">
        <v>241</v>
      </c>
      <c r="H177" s="144">
        <v>48</v>
      </c>
      <c r="I177" s="145"/>
      <c r="J177" s="146">
        <f>ROUND(I177*H177,2)</f>
        <v>0</v>
      </c>
      <c r="K177" s="147"/>
      <c r="L177" s="28"/>
      <c r="M177" s="148" t="s">
        <v>1</v>
      </c>
      <c r="N177" s="149" t="s">
        <v>36</v>
      </c>
      <c r="P177" s="150">
        <f>O177*H177</f>
        <v>0</v>
      </c>
      <c r="Q177" s="150">
        <v>0</v>
      </c>
      <c r="R177" s="150">
        <f>Q177*H177</f>
        <v>0</v>
      </c>
      <c r="S177" s="150">
        <v>0</v>
      </c>
      <c r="T177" s="151">
        <f>S177*H177</f>
        <v>0</v>
      </c>
      <c r="AR177" s="152" t="s">
        <v>1108</v>
      </c>
      <c r="AT177" s="152" t="s">
        <v>187</v>
      </c>
      <c r="AU177" s="152" t="s">
        <v>83</v>
      </c>
      <c r="AY177" s="13" t="s">
        <v>185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3" t="s">
        <v>83</v>
      </c>
      <c r="BK177" s="153">
        <f>ROUND(I177*H177,2)</f>
        <v>0</v>
      </c>
      <c r="BL177" s="13" t="s">
        <v>1108</v>
      </c>
      <c r="BM177" s="152" t="s">
        <v>480</v>
      </c>
    </row>
    <row r="178" spans="2:65" s="1" customFormat="1" ht="21.75" customHeight="1">
      <c r="B178" s="139"/>
      <c r="C178" s="140" t="s">
        <v>334</v>
      </c>
      <c r="D178" s="140" t="s">
        <v>187</v>
      </c>
      <c r="E178" s="141" t="s">
        <v>1109</v>
      </c>
      <c r="F178" s="142" t="s">
        <v>1110</v>
      </c>
      <c r="G178" s="143" t="s">
        <v>586</v>
      </c>
      <c r="H178" s="165"/>
      <c r="I178" s="145"/>
      <c r="J178" s="146">
        <f>ROUND(I178*H178,2)</f>
        <v>0</v>
      </c>
      <c r="K178" s="147"/>
      <c r="L178" s="28"/>
      <c r="M178" s="148" t="s">
        <v>1</v>
      </c>
      <c r="N178" s="149" t="s">
        <v>36</v>
      </c>
      <c r="P178" s="150">
        <f>O178*H178</f>
        <v>0</v>
      </c>
      <c r="Q178" s="150">
        <v>0</v>
      </c>
      <c r="R178" s="150">
        <f>Q178*H178</f>
        <v>0</v>
      </c>
      <c r="S178" s="150">
        <v>0</v>
      </c>
      <c r="T178" s="151">
        <f>S178*H178</f>
        <v>0</v>
      </c>
      <c r="AR178" s="152" t="s">
        <v>1108</v>
      </c>
      <c r="AT178" s="152" t="s">
        <v>187</v>
      </c>
      <c r="AU178" s="152" t="s">
        <v>83</v>
      </c>
      <c r="AY178" s="13" t="s">
        <v>185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3" t="s">
        <v>83</v>
      </c>
      <c r="BK178" s="153">
        <f>ROUND(I178*H178,2)</f>
        <v>0</v>
      </c>
      <c r="BL178" s="13" t="s">
        <v>1108</v>
      </c>
      <c r="BM178" s="152" t="s">
        <v>488</v>
      </c>
    </row>
    <row r="179" spans="2:65" s="11" customFormat="1" ht="26" customHeight="1">
      <c r="B179" s="127"/>
      <c r="D179" s="128" t="s">
        <v>69</v>
      </c>
      <c r="E179" s="129" t="s">
        <v>818</v>
      </c>
      <c r="F179" s="129" t="s">
        <v>1111</v>
      </c>
      <c r="I179" s="130"/>
      <c r="J179" s="131">
        <f>BK179</f>
        <v>0</v>
      </c>
      <c r="L179" s="127"/>
      <c r="M179" s="132"/>
      <c r="P179" s="133">
        <f>SUM(P180:P186)</f>
        <v>0</v>
      </c>
      <c r="R179" s="133">
        <f>SUM(R180:R186)</f>
        <v>0</v>
      </c>
      <c r="T179" s="134">
        <f>SUM(T180:T186)</f>
        <v>0</v>
      </c>
      <c r="AR179" s="128" t="s">
        <v>203</v>
      </c>
      <c r="AT179" s="135" t="s">
        <v>69</v>
      </c>
      <c r="AU179" s="135" t="s">
        <v>70</v>
      </c>
      <c r="AY179" s="128" t="s">
        <v>185</v>
      </c>
      <c r="BK179" s="136">
        <f>SUM(BK180:BK186)</f>
        <v>0</v>
      </c>
    </row>
    <row r="180" spans="2:65" s="1" customFormat="1" ht="16.5" customHeight="1">
      <c r="B180" s="139"/>
      <c r="C180" s="140" t="s">
        <v>338</v>
      </c>
      <c r="D180" s="140" t="s">
        <v>187</v>
      </c>
      <c r="E180" s="141" t="s">
        <v>1112</v>
      </c>
      <c r="F180" s="142" t="s">
        <v>1113</v>
      </c>
      <c r="G180" s="143" t="s">
        <v>1114</v>
      </c>
      <c r="H180" s="144">
        <v>10</v>
      </c>
      <c r="I180" s="145"/>
      <c r="J180" s="146">
        <f t="shared" ref="J180:J186" si="30">ROUND(I180*H180,2)</f>
        <v>0</v>
      </c>
      <c r="K180" s="147"/>
      <c r="L180" s="28"/>
      <c r="M180" s="148" t="s">
        <v>1</v>
      </c>
      <c r="N180" s="149" t="s">
        <v>36</v>
      </c>
      <c r="P180" s="150">
        <f t="shared" ref="P180:P186" si="31">O180*H180</f>
        <v>0</v>
      </c>
      <c r="Q180" s="150">
        <v>0</v>
      </c>
      <c r="R180" s="150">
        <f t="shared" ref="R180:R186" si="32">Q180*H180</f>
        <v>0</v>
      </c>
      <c r="S180" s="150">
        <v>0</v>
      </c>
      <c r="T180" s="151">
        <f t="shared" ref="T180:T186" si="33">S180*H180</f>
        <v>0</v>
      </c>
      <c r="AR180" s="152" t="s">
        <v>191</v>
      </c>
      <c r="AT180" s="152" t="s">
        <v>187</v>
      </c>
      <c r="AU180" s="152" t="s">
        <v>77</v>
      </c>
      <c r="AY180" s="13" t="s">
        <v>185</v>
      </c>
      <c r="BE180" s="153">
        <f t="shared" ref="BE180:BE186" si="34">IF(N180="základná",J180,0)</f>
        <v>0</v>
      </c>
      <c r="BF180" s="153">
        <f t="shared" ref="BF180:BF186" si="35">IF(N180="znížená",J180,0)</f>
        <v>0</v>
      </c>
      <c r="BG180" s="153">
        <f t="shared" ref="BG180:BG186" si="36">IF(N180="zákl. prenesená",J180,0)</f>
        <v>0</v>
      </c>
      <c r="BH180" s="153">
        <f t="shared" ref="BH180:BH186" si="37">IF(N180="zníž. prenesená",J180,0)</f>
        <v>0</v>
      </c>
      <c r="BI180" s="153">
        <f t="shared" ref="BI180:BI186" si="38">IF(N180="nulová",J180,0)</f>
        <v>0</v>
      </c>
      <c r="BJ180" s="13" t="s">
        <v>83</v>
      </c>
      <c r="BK180" s="153">
        <f t="shared" ref="BK180:BK186" si="39">ROUND(I180*H180,2)</f>
        <v>0</v>
      </c>
      <c r="BL180" s="13" t="s">
        <v>191</v>
      </c>
      <c r="BM180" s="152" t="s">
        <v>496</v>
      </c>
    </row>
    <row r="181" spans="2:65" s="1" customFormat="1" ht="16.5" customHeight="1">
      <c r="B181" s="139"/>
      <c r="C181" s="140" t="s">
        <v>342</v>
      </c>
      <c r="D181" s="140" t="s">
        <v>187</v>
      </c>
      <c r="E181" s="141" t="s">
        <v>1115</v>
      </c>
      <c r="F181" s="142" t="s">
        <v>1116</v>
      </c>
      <c r="G181" s="143" t="s">
        <v>1085</v>
      </c>
      <c r="H181" s="144">
        <v>70</v>
      </c>
      <c r="I181" s="145"/>
      <c r="J181" s="146">
        <f t="shared" si="30"/>
        <v>0</v>
      </c>
      <c r="K181" s="147"/>
      <c r="L181" s="28"/>
      <c r="M181" s="148" t="s">
        <v>1</v>
      </c>
      <c r="N181" s="149" t="s">
        <v>36</v>
      </c>
      <c r="P181" s="150">
        <f t="shared" si="31"/>
        <v>0</v>
      </c>
      <c r="Q181" s="150">
        <v>0</v>
      </c>
      <c r="R181" s="150">
        <f t="shared" si="32"/>
        <v>0</v>
      </c>
      <c r="S181" s="150">
        <v>0</v>
      </c>
      <c r="T181" s="151">
        <f t="shared" si="33"/>
        <v>0</v>
      </c>
      <c r="AR181" s="152" t="s">
        <v>191</v>
      </c>
      <c r="AT181" s="152" t="s">
        <v>187</v>
      </c>
      <c r="AU181" s="152" t="s">
        <v>77</v>
      </c>
      <c r="AY181" s="13" t="s">
        <v>185</v>
      </c>
      <c r="BE181" s="153">
        <f t="shared" si="34"/>
        <v>0</v>
      </c>
      <c r="BF181" s="153">
        <f t="shared" si="35"/>
        <v>0</v>
      </c>
      <c r="BG181" s="153">
        <f t="shared" si="36"/>
        <v>0</v>
      </c>
      <c r="BH181" s="153">
        <f t="shared" si="37"/>
        <v>0</v>
      </c>
      <c r="BI181" s="153">
        <f t="shared" si="38"/>
        <v>0</v>
      </c>
      <c r="BJ181" s="13" t="s">
        <v>83</v>
      </c>
      <c r="BK181" s="153">
        <f t="shared" si="39"/>
        <v>0</v>
      </c>
      <c r="BL181" s="13" t="s">
        <v>191</v>
      </c>
      <c r="BM181" s="152" t="s">
        <v>504</v>
      </c>
    </row>
    <row r="182" spans="2:65" s="1" customFormat="1" ht="16.5" customHeight="1">
      <c r="B182" s="139"/>
      <c r="C182" s="140" t="s">
        <v>346</v>
      </c>
      <c r="D182" s="140" t="s">
        <v>187</v>
      </c>
      <c r="E182" s="141" t="s">
        <v>1117</v>
      </c>
      <c r="F182" s="142" t="s">
        <v>1118</v>
      </c>
      <c r="G182" s="143" t="s">
        <v>190</v>
      </c>
      <c r="H182" s="144">
        <v>1224</v>
      </c>
      <c r="I182" s="145"/>
      <c r="J182" s="146">
        <f t="shared" si="30"/>
        <v>0</v>
      </c>
      <c r="K182" s="147"/>
      <c r="L182" s="28"/>
      <c r="M182" s="148" t="s">
        <v>1</v>
      </c>
      <c r="N182" s="149" t="s">
        <v>36</v>
      </c>
      <c r="P182" s="150">
        <f t="shared" si="31"/>
        <v>0</v>
      </c>
      <c r="Q182" s="150">
        <v>0</v>
      </c>
      <c r="R182" s="150">
        <f t="shared" si="32"/>
        <v>0</v>
      </c>
      <c r="S182" s="150">
        <v>0</v>
      </c>
      <c r="T182" s="151">
        <f t="shared" si="33"/>
        <v>0</v>
      </c>
      <c r="AR182" s="152" t="s">
        <v>191</v>
      </c>
      <c r="AT182" s="152" t="s">
        <v>187</v>
      </c>
      <c r="AU182" s="152" t="s">
        <v>77</v>
      </c>
      <c r="AY182" s="13" t="s">
        <v>185</v>
      </c>
      <c r="BE182" s="153">
        <f t="shared" si="34"/>
        <v>0</v>
      </c>
      <c r="BF182" s="153">
        <f t="shared" si="35"/>
        <v>0</v>
      </c>
      <c r="BG182" s="153">
        <f t="shared" si="36"/>
        <v>0</v>
      </c>
      <c r="BH182" s="153">
        <f t="shared" si="37"/>
        <v>0</v>
      </c>
      <c r="BI182" s="153">
        <f t="shared" si="38"/>
        <v>0</v>
      </c>
      <c r="BJ182" s="13" t="s">
        <v>83</v>
      </c>
      <c r="BK182" s="153">
        <f t="shared" si="39"/>
        <v>0</v>
      </c>
      <c r="BL182" s="13" t="s">
        <v>191</v>
      </c>
      <c r="BM182" s="152" t="s">
        <v>512</v>
      </c>
    </row>
    <row r="183" spans="2:65" s="1" customFormat="1" ht="16.5" customHeight="1">
      <c r="B183" s="139"/>
      <c r="C183" s="140" t="s">
        <v>350</v>
      </c>
      <c r="D183" s="140" t="s">
        <v>187</v>
      </c>
      <c r="E183" s="141" t="s">
        <v>1119</v>
      </c>
      <c r="F183" s="142" t="s">
        <v>828</v>
      </c>
      <c r="G183" s="143" t="s">
        <v>1098</v>
      </c>
      <c r="H183" s="144">
        <v>1</v>
      </c>
      <c r="I183" s="145"/>
      <c r="J183" s="146">
        <f t="shared" si="30"/>
        <v>0</v>
      </c>
      <c r="K183" s="147"/>
      <c r="L183" s="28"/>
      <c r="M183" s="148" t="s">
        <v>1</v>
      </c>
      <c r="N183" s="149" t="s">
        <v>36</v>
      </c>
      <c r="P183" s="150">
        <f t="shared" si="31"/>
        <v>0</v>
      </c>
      <c r="Q183" s="150">
        <v>0</v>
      </c>
      <c r="R183" s="150">
        <f t="shared" si="32"/>
        <v>0</v>
      </c>
      <c r="S183" s="150">
        <v>0</v>
      </c>
      <c r="T183" s="151">
        <f t="shared" si="33"/>
        <v>0</v>
      </c>
      <c r="AR183" s="152" t="s">
        <v>191</v>
      </c>
      <c r="AT183" s="152" t="s">
        <v>187</v>
      </c>
      <c r="AU183" s="152" t="s">
        <v>77</v>
      </c>
      <c r="AY183" s="13" t="s">
        <v>185</v>
      </c>
      <c r="BE183" s="153">
        <f t="shared" si="34"/>
        <v>0</v>
      </c>
      <c r="BF183" s="153">
        <f t="shared" si="35"/>
        <v>0</v>
      </c>
      <c r="BG183" s="153">
        <f t="shared" si="36"/>
        <v>0</v>
      </c>
      <c r="BH183" s="153">
        <f t="shared" si="37"/>
        <v>0</v>
      </c>
      <c r="BI183" s="153">
        <f t="shared" si="38"/>
        <v>0</v>
      </c>
      <c r="BJ183" s="13" t="s">
        <v>83</v>
      </c>
      <c r="BK183" s="153">
        <f t="shared" si="39"/>
        <v>0</v>
      </c>
      <c r="BL183" s="13" t="s">
        <v>191</v>
      </c>
      <c r="BM183" s="152" t="s">
        <v>520</v>
      </c>
    </row>
    <row r="184" spans="2:65" s="1" customFormat="1" ht="24.25" customHeight="1">
      <c r="B184" s="139"/>
      <c r="C184" s="140" t="s">
        <v>354</v>
      </c>
      <c r="D184" s="140" t="s">
        <v>187</v>
      </c>
      <c r="E184" s="141" t="s">
        <v>1120</v>
      </c>
      <c r="F184" s="142" t="s">
        <v>1121</v>
      </c>
      <c r="G184" s="143" t="s">
        <v>1098</v>
      </c>
      <c r="H184" s="144">
        <v>1</v>
      </c>
      <c r="I184" s="145"/>
      <c r="J184" s="146">
        <f t="shared" si="30"/>
        <v>0</v>
      </c>
      <c r="K184" s="147"/>
      <c r="L184" s="28"/>
      <c r="M184" s="148" t="s">
        <v>1</v>
      </c>
      <c r="N184" s="149" t="s">
        <v>36</v>
      </c>
      <c r="P184" s="150">
        <f t="shared" si="31"/>
        <v>0</v>
      </c>
      <c r="Q184" s="150">
        <v>0</v>
      </c>
      <c r="R184" s="150">
        <f t="shared" si="32"/>
        <v>0</v>
      </c>
      <c r="S184" s="150">
        <v>0</v>
      </c>
      <c r="T184" s="151">
        <f t="shared" si="33"/>
        <v>0</v>
      </c>
      <c r="AR184" s="152" t="s">
        <v>191</v>
      </c>
      <c r="AT184" s="152" t="s">
        <v>187</v>
      </c>
      <c r="AU184" s="152" t="s">
        <v>77</v>
      </c>
      <c r="AY184" s="13" t="s">
        <v>185</v>
      </c>
      <c r="BE184" s="153">
        <f t="shared" si="34"/>
        <v>0</v>
      </c>
      <c r="BF184" s="153">
        <f t="shared" si="35"/>
        <v>0</v>
      </c>
      <c r="BG184" s="153">
        <f t="shared" si="36"/>
        <v>0</v>
      </c>
      <c r="BH184" s="153">
        <f t="shared" si="37"/>
        <v>0</v>
      </c>
      <c r="BI184" s="153">
        <f t="shared" si="38"/>
        <v>0</v>
      </c>
      <c r="BJ184" s="13" t="s">
        <v>83</v>
      </c>
      <c r="BK184" s="153">
        <f t="shared" si="39"/>
        <v>0</v>
      </c>
      <c r="BL184" s="13" t="s">
        <v>191</v>
      </c>
      <c r="BM184" s="152" t="s">
        <v>528</v>
      </c>
    </row>
    <row r="185" spans="2:65" s="1" customFormat="1" ht="16.5" customHeight="1">
      <c r="B185" s="139"/>
      <c r="C185" s="140" t="s">
        <v>358</v>
      </c>
      <c r="D185" s="140" t="s">
        <v>187</v>
      </c>
      <c r="E185" s="141" t="s">
        <v>1122</v>
      </c>
      <c r="F185" s="142" t="s">
        <v>1123</v>
      </c>
      <c r="G185" s="143" t="s">
        <v>1098</v>
      </c>
      <c r="H185" s="144">
        <v>1</v>
      </c>
      <c r="I185" s="145"/>
      <c r="J185" s="146">
        <f t="shared" si="30"/>
        <v>0</v>
      </c>
      <c r="K185" s="147"/>
      <c r="L185" s="28"/>
      <c r="M185" s="148" t="s">
        <v>1</v>
      </c>
      <c r="N185" s="149" t="s">
        <v>36</v>
      </c>
      <c r="P185" s="150">
        <f t="shared" si="31"/>
        <v>0</v>
      </c>
      <c r="Q185" s="150">
        <v>0</v>
      </c>
      <c r="R185" s="150">
        <f t="shared" si="32"/>
        <v>0</v>
      </c>
      <c r="S185" s="150">
        <v>0</v>
      </c>
      <c r="T185" s="151">
        <f t="shared" si="33"/>
        <v>0</v>
      </c>
      <c r="AR185" s="152" t="s">
        <v>191</v>
      </c>
      <c r="AT185" s="152" t="s">
        <v>187</v>
      </c>
      <c r="AU185" s="152" t="s">
        <v>77</v>
      </c>
      <c r="AY185" s="13" t="s">
        <v>185</v>
      </c>
      <c r="BE185" s="153">
        <f t="shared" si="34"/>
        <v>0</v>
      </c>
      <c r="BF185" s="153">
        <f t="shared" si="35"/>
        <v>0</v>
      </c>
      <c r="BG185" s="153">
        <f t="shared" si="36"/>
        <v>0</v>
      </c>
      <c r="BH185" s="153">
        <f t="shared" si="37"/>
        <v>0</v>
      </c>
      <c r="BI185" s="153">
        <f t="shared" si="38"/>
        <v>0</v>
      </c>
      <c r="BJ185" s="13" t="s">
        <v>83</v>
      </c>
      <c r="BK185" s="153">
        <f t="shared" si="39"/>
        <v>0</v>
      </c>
      <c r="BL185" s="13" t="s">
        <v>191</v>
      </c>
      <c r="BM185" s="152" t="s">
        <v>536</v>
      </c>
    </row>
    <row r="186" spans="2:65" s="1" customFormat="1" ht="16.5" customHeight="1">
      <c r="B186" s="139"/>
      <c r="C186" s="140" t="s">
        <v>362</v>
      </c>
      <c r="D186" s="140" t="s">
        <v>187</v>
      </c>
      <c r="E186" s="141" t="s">
        <v>1124</v>
      </c>
      <c r="F186" s="142" t="s">
        <v>1125</v>
      </c>
      <c r="G186" s="143" t="s">
        <v>1098</v>
      </c>
      <c r="H186" s="144">
        <v>1</v>
      </c>
      <c r="I186" s="145"/>
      <c r="J186" s="146">
        <f t="shared" si="30"/>
        <v>0</v>
      </c>
      <c r="K186" s="147"/>
      <c r="L186" s="28"/>
      <c r="M186" s="166" t="s">
        <v>1</v>
      </c>
      <c r="N186" s="167" t="s">
        <v>36</v>
      </c>
      <c r="O186" s="168"/>
      <c r="P186" s="169">
        <f t="shared" si="31"/>
        <v>0</v>
      </c>
      <c r="Q186" s="169">
        <v>0</v>
      </c>
      <c r="R186" s="169">
        <f t="shared" si="32"/>
        <v>0</v>
      </c>
      <c r="S186" s="169">
        <v>0</v>
      </c>
      <c r="T186" s="170">
        <f t="shared" si="33"/>
        <v>0</v>
      </c>
      <c r="AR186" s="152" t="s">
        <v>191</v>
      </c>
      <c r="AT186" s="152" t="s">
        <v>187</v>
      </c>
      <c r="AU186" s="152" t="s">
        <v>77</v>
      </c>
      <c r="AY186" s="13" t="s">
        <v>185</v>
      </c>
      <c r="BE186" s="153">
        <f t="shared" si="34"/>
        <v>0</v>
      </c>
      <c r="BF186" s="153">
        <f t="shared" si="35"/>
        <v>0</v>
      </c>
      <c r="BG186" s="153">
        <f t="shared" si="36"/>
        <v>0</v>
      </c>
      <c r="BH186" s="153">
        <f t="shared" si="37"/>
        <v>0</v>
      </c>
      <c r="BI186" s="153">
        <f t="shared" si="38"/>
        <v>0</v>
      </c>
      <c r="BJ186" s="13" t="s">
        <v>83</v>
      </c>
      <c r="BK186" s="153">
        <f t="shared" si="39"/>
        <v>0</v>
      </c>
      <c r="BL186" s="13" t="s">
        <v>191</v>
      </c>
      <c r="BM186" s="152" t="s">
        <v>544</v>
      </c>
    </row>
    <row r="187" spans="2:65" s="1" customFormat="1" ht="7" customHeight="1">
      <c r="B187" s="43"/>
      <c r="C187" s="44"/>
      <c r="D187" s="44"/>
      <c r="E187" s="44"/>
      <c r="F187" s="44"/>
      <c r="G187" s="44"/>
      <c r="H187" s="44"/>
      <c r="I187" s="44"/>
      <c r="J187" s="44"/>
      <c r="K187" s="44"/>
      <c r="L187" s="28"/>
    </row>
  </sheetData>
  <autoFilter ref="C132:K186" xr:uid="{00000000-0009-0000-0000-000003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169"/>
  <sheetViews>
    <sheetView showGridLines="0" workbookViewId="0">
      <selection activeCell="I65" sqref="I65"/>
    </sheetView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97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3">
      <c r="B8" s="16"/>
      <c r="D8" s="23" t="s">
        <v>134</v>
      </c>
      <c r="L8" s="16"/>
    </row>
    <row r="9" spans="2:46" ht="16.5" customHeight="1">
      <c r="B9" s="16"/>
      <c r="E9" s="222" t="s">
        <v>135</v>
      </c>
      <c r="F9" s="188"/>
      <c r="G9" s="188"/>
      <c r="H9" s="188"/>
      <c r="L9" s="16"/>
    </row>
    <row r="10" spans="2:46" ht="12" customHeight="1">
      <c r="B10" s="16"/>
      <c r="D10" s="23" t="s">
        <v>136</v>
      </c>
      <c r="L10" s="16"/>
    </row>
    <row r="11" spans="2:46" s="1" customFormat="1" ht="16.5" customHeight="1">
      <c r="B11" s="28"/>
      <c r="E11" s="219" t="s">
        <v>830</v>
      </c>
      <c r="F11" s="221"/>
      <c r="G11" s="221"/>
      <c r="H11" s="221"/>
      <c r="L11" s="28"/>
    </row>
    <row r="12" spans="2:46" s="1" customFormat="1" ht="12" customHeight="1">
      <c r="B12" s="28"/>
      <c r="D12" s="23" t="s">
        <v>831</v>
      </c>
      <c r="L12" s="28"/>
    </row>
    <row r="13" spans="2:46" s="1" customFormat="1" ht="16.5" customHeight="1">
      <c r="B13" s="28"/>
      <c r="E13" s="178" t="s">
        <v>1126</v>
      </c>
      <c r="F13" s="221"/>
      <c r="G13" s="221"/>
      <c r="H13" s="221"/>
      <c r="L13" s="28"/>
    </row>
    <row r="14" spans="2:46" s="1" customFormat="1">
      <c r="B14" s="28"/>
      <c r="L14" s="28"/>
    </row>
    <row r="15" spans="2:46" s="1" customFormat="1" ht="12" customHeight="1">
      <c r="B15" s="28"/>
      <c r="D15" s="23" t="s">
        <v>16</v>
      </c>
      <c r="F15" s="21" t="s">
        <v>1</v>
      </c>
      <c r="I15" s="23" t="s">
        <v>17</v>
      </c>
      <c r="J15" s="21" t="s">
        <v>1</v>
      </c>
      <c r="L15" s="28"/>
    </row>
    <row r="16" spans="2:46" s="1" customFormat="1" ht="12" customHeight="1">
      <c r="B16" s="28"/>
      <c r="D16" s="23" t="s">
        <v>18</v>
      </c>
      <c r="F16" s="21" t="s">
        <v>19</v>
      </c>
      <c r="I16" s="23" t="s">
        <v>20</v>
      </c>
      <c r="J16" s="51">
        <f>'Rekapitulácia stavby'!AN8</f>
        <v>46034</v>
      </c>
      <c r="L16" s="28"/>
    </row>
    <row r="17" spans="2:12" s="1" customFormat="1" ht="11" customHeight="1">
      <c r="B17" s="28"/>
      <c r="L17" s="28"/>
    </row>
    <row r="18" spans="2:12" s="1" customFormat="1" ht="12" customHeight="1">
      <c r="B18" s="28"/>
      <c r="D18" s="23" t="s">
        <v>21</v>
      </c>
      <c r="I18" s="23" t="s">
        <v>22</v>
      </c>
      <c r="J18" s="21" t="str">
        <f>IF('Rekapitulácia stavby'!AN10="","",'Rekapitulácia stavby'!AN10)</f>
        <v/>
      </c>
      <c r="L18" s="28"/>
    </row>
    <row r="19" spans="2:12" s="1" customFormat="1" ht="18" customHeight="1">
      <c r="B19" s="28"/>
      <c r="E19" s="21" t="str">
        <f>IF('Rekapitulácia stavby'!E11="","",'Rekapitulácia stavby'!E11)</f>
        <v xml:space="preserve"> </v>
      </c>
      <c r="I19" s="23" t="s">
        <v>23</v>
      </c>
      <c r="J19" s="21" t="str">
        <f>IF('Rekapitulácia stavby'!AN11="","",'Rekapitulácia stavby'!AN11)</f>
        <v/>
      </c>
      <c r="L19" s="28"/>
    </row>
    <row r="20" spans="2:12" s="1" customFormat="1" ht="7" customHeight="1">
      <c r="B20" s="28"/>
      <c r="L20" s="28"/>
    </row>
    <row r="21" spans="2:12" s="1" customFormat="1" ht="12" customHeight="1">
      <c r="B21" s="28"/>
      <c r="D21" s="23" t="s">
        <v>24</v>
      </c>
      <c r="I21" s="23" t="s">
        <v>22</v>
      </c>
      <c r="J21" s="24" t="str">
        <f>'Rekapitulácia stavby'!AN13</f>
        <v>Vyplň údaj</v>
      </c>
      <c r="L21" s="28"/>
    </row>
    <row r="22" spans="2:12" s="1" customFormat="1" ht="18" customHeight="1">
      <c r="B22" s="28"/>
      <c r="E22" s="224" t="str">
        <f>'Rekapitulácia stavby'!E14</f>
        <v>Vyplň údaj</v>
      </c>
      <c r="F22" s="187"/>
      <c r="G22" s="187"/>
      <c r="H22" s="187"/>
      <c r="I22" s="23" t="s">
        <v>23</v>
      </c>
      <c r="J22" s="24" t="str">
        <f>'Rekapitulácia stavby'!AN14</f>
        <v>Vyplň údaj</v>
      </c>
      <c r="L22" s="28"/>
    </row>
    <row r="23" spans="2:12" s="1" customFormat="1" ht="7" customHeight="1">
      <c r="B23" s="28"/>
      <c r="L23" s="28"/>
    </row>
    <row r="24" spans="2:12" s="1" customFormat="1" ht="12" customHeight="1">
      <c r="B24" s="28"/>
      <c r="D24" s="23" t="s">
        <v>26</v>
      </c>
      <c r="I24" s="23" t="s">
        <v>22</v>
      </c>
      <c r="J24" s="21" t="str">
        <f>IF('Rekapitulácia stavby'!AN16="","",'Rekapitulácia stavby'!AN16)</f>
        <v/>
      </c>
      <c r="L24" s="28"/>
    </row>
    <row r="25" spans="2:12" s="1" customFormat="1" ht="18" customHeight="1">
      <c r="B25" s="28"/>
      <c r="E25" s="21" t="str">
        <f>IF('Rekapitulácia stavby'!E17="","",'Rekapitulácia stavby'!E17)</f>
        <v xml:space="preserve"> </v>
      </c>
      <c r="I25" s="23" t="s">
        <v>23</v>
      </c>
      <c r="J25" s="21" t="str">
        <f>IF('Rekapitulácia stavby'!AN17="","",'Rekapitulácia stavby'!AN17)</f>
        <v/>
      </c>
      <c r="L25" s="28"/>
    </row>
    <row r="26" spans="2:12" s="1" customFormat="1" ht="7" customHeight="1">
      <c r="B26" s="28"/>
      <c r="L26" s="28"/>
    </row>
    <row r="27" spans="2:12" s="1" customFormat="1" ht="12" customHeight="1">
      <c r="B27" s="28"/>
      <c r="D27" s="23" t="s">
        <v>28</v>
      </c>
      <c r="I27" s="23" t="s">
        <v>22</v>
      </c>
      <c r="J27" s="21" t="str">
        <f>IF('Rekapitulácia stavby'!AN19="","",'Rekapitulácia stavby'!AN19)</f>
        <v/>
      </c>
      <c r="L27" s="28"/>
    </row>
    <row r="28" spans="2:12" s="1" customFormat="1" ht="18" customHeight="1">
      <c r="B28" s="28"/>
      <c r="E28" s="21" t="str">
        <f>IF('Rekapitulácia stavby'!E20="","",'Rekapitulácia stavby'!E20)</f>
        <v xml:space="preserve"> </v>
      </c>
      <c r="I28" s="23" t="s">
        <v>23</v>
      </c>
      <c r="J28" s="21" t="str">
        <f>IF('Rekapitulácia stavby'!AN20="","",'Rekapitulácia stavby'!AN20)</f>
        <v/>
      </c>
      <c r="L28" s="28"/>
    </row>
    <row r="29" spans="2:12" s="1" customFormat="1" ht="7" customHeight="1">
      <c r="B29" s="28"/>
      <c r="L29" s="28"/>
    </row>
    <row r="30" spans="2:12" s="1" customFormat="1" ht="12" customHeight="1">
      <c r="B30" s="28"/>
      <c r="D30" s="23" t="s">
        <v>29</v>
      </c>
      <c r="L30" s="28"/>
    </row>
    <row r="31" spans="2:12" s="7" customFormat="1" ht="16.5" customHeight="1">
      <c r="B31" s="93"/>
      <c r="E31" s="192" t="s">
        <v>1</v>
      </c>
      <c r="F31" s="192"/>
      <c r="G31" s="192"/>
      <c r="H31" s="192"/>
      <c r="L31" s="93"/>
    </row>
    <row r="32" spans="2:12" s="1" customFormat="1" ht="7" customHeight="1">
      <c r="B32" s="28"/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25.25" customHeight="1">
      <c r="B34" s="28"/>
      <c r="D34" s="94" t="s">
        <v>30</v>
      </c>
      <c r="J34" s="65">
        <f>ROUND(J128, 2)</f>
        <v>0</v>
      </c>
      <c r="L34" s="28"/>
    </row>
    <row r="35" spans="2:12" s="1" customFormat="1" ht="7" customHeight="1">
      <c r="B35" s="28"/>
      <c r="D35" s="52"/>
      <c r="E35" s="52"/>
      <c r="F35" s="52"/>
      <c r="G35" s="52"/>
      <c r="H35" s="52"/>
      <c r="I35" s="52"/>
      <c r="J35" s="52"/>
      <c r="K35" s="52"/>
      <c r="L35" s="28"/>
    </row>
    <row r="36" spans="2:12" s="1" customFormat="1" ht="14.5" customHeight="1">
      <c r="B36" s="28"/>
      <c r="F36" s="31" t="s">
        <v>32</v>
      </c>
      <c r="I36" s="31" t="s">
        <v>31</v>
      </c>
      <c r="J36" s="31" t="s">
        <v>33</v>
      </c>
      <c r="L36" s="28"/>
    </row>
    <row r="37" spans="2:12" s="1" customFormat="1" ht="14.5" customHeight="1">
      <c r="B37" s="28"/>
      <c r="D37" s="54" t="s">
        <v>34</v>
      </c>
      <c r="E37" s="33" t="s">
        <v>35</v>
      </c>
      <c r="F37" s="95">
        <f>ROUND((SUM(BE128:BE168)),  2)</f>
        <v>0</v>
      </c>
      <c r="G37" s="96"/>
      <c r="H37" s="96"/>
      <c r="I37" s="97">
        <v>0.23</v>
      </c>
      <c r="J37" s="95">
        <f>ROUND(((SUM(BE128:BE168))*I37),  2)</f>
        <v>0</v>
      </c>
      <c r="L37" s="28"/>
    </row>
    <row r="38" spans="2:12" s="1" customFormat="1" ht="14.5" customHeight="1">
      <c r="B38" s="28"/>
      <c r="E38" s="33" t="s">
        <v>36</v>
      </c>
      <c r="F38" s="85">
        <f>ROUND((SUM(BF128:BF168)),  2)</f>
        <v>0</v>
      </c>
      <c r="I38" s="98">
        <v>0.23</v>
      </c>
      <c r="J38" s="85">
        <f>ROUND(((SUM(BF128:BF168))*I38),  2)</f>
        <v>0</v>
      </c>
      <c r="L38" s="28"/>
    </row>
    <row r="39" spans="2:12" s="1" customFormat="1" ht="14.5" hidden="1" customHeight="1">
      <c r="B39" s="28"/>
      <c r="E39" s="23" t="s">
        <v>37</v>
      </c>
      <c r="F39" s="85">
        <f>ROUND((SUM(BG128:BG168)),  2)</f>
        <v>0</v>
      </c>
      <c r="I39" s="98">
        <v>0.23</v>
      </c>
      <c r="J39" s="85">
        <f>0</f>
        <v>0</v>
      </c>
      <c r="L39" s="28"/>
    </row>
    <row r="40" spans="2:12" s="1" customFormat="1" ht="14.5" hidden="1" customHeight="1">
      <c r="B40" s="28"/>
      <c r="E40" s="23" t="s">
        <v>38</v>
      </c>
      <c r="F40" s="85">
        <f>ROUND((SUM(BH128:BH168)),  2)</f>
        <v>0</v>
      </c>
      <c r="I40" s="98">
        <v>0.23</v>
      </c>
      <c r="J40" s="85">
        <f>0</f>
        <v>0</v>
      </c>
      <c r="L40" s="28"/>
    </row>
    <row r="41" spans="2:12" s="1" customFormat="1" ht="14.5" hidden="1" customHeight="1">
      <c r="B41" s="28"/>
      <c r="E41" s="33" t="s">
        <v>39</v>
      </c>
      <c r="F41" s="95">
        <f>ROUND((SUM(BI128:BI168)),  2)</f>
        <v>0</v>
      </c>
      <c r="G41" s="96"/>
      <c r="H41" s="96"/>
      <c r="I41" s="97">
        <v>0</v>
      </c>
      <c r="J41" s="95">
        <f>0</f>
        <v>0</v>
      </c>
      <c r="L41" s="28"/>
    </row>
    <row r="42" spans="2:12" s="1" customFormat="1" ht="7" customHeight="1">
      <c r="B42" s="28"/>
      <c r="L42" s="28"/>
    </row>
    <row r="43" spans="2:12" s="1" customFormat="1" ht="25.25" customHeight="1">
      <c r="B43" s="28"/>
      <c r="C43" s="99"/>
      <c r="D43" s="100" t="s">
        <v>40</v>
      </c>
      <c r="E43" s="56"/>
      <c r="F43" s="56"/>
      <c r="G43" s="101" t="s">
        <v>41</v>
      </c>
      <c r="H43" s="102" t="s">
        <v>42</v>
      </c>
      <c r="I43" s="56"/>
      <c r="J43" s="103">
        <f>SUM(J34:J41)</f>
        <v>0</v>
      </c>
      <c r="K43" s="104"/>
      <c r="L43" s="28"/>
    </row>
    <row r="44" spans="2:12" s="1" customFormat="1" ht="14.5" customHeight="1">
      <c r="B44" s="28"/>
      <c r="L44" s="28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ht="16.5" customHeight="1">
      <c r="B87" s="16"/>
      <c r="E87" s="222" t="s">
        <v>135</v>
      </c>
      <c r="F87" s="188"/>
      <c r="G87" s="188"/>
      <c r="H87" s="188"/>
      <c r="L87" s="16"/>
    </row>
    <row r="88" spans="2:12" ht="12" customHeight="1">
      <c r="B88" s="16"/>
      <c r="C88" s="23" t="s">
        <v>136</v>
      </c>
      <c r="L88" s="16"/>
    </row>
    <row r="89" spans="2:12" s="1" customFormat="1" ht="16.5" customHeight="1">
      <c r="B89" s="28"/>
      <c r="E89" s="219" t="s">
        <v>830</v>
      </c>
      <c r="F89" s="221"/>
      <c r="G89" s="221"/>
      <c r="H89" s="221"/>
      <c r="L89" s="28"/>
    </row>
    <row r="90" spans="2:12" s="1" customFormat="1" ht="12" customHeight="1">
      <c r="B90" s="28"/>
      <c r="C90" s="23" t="s">
        <v>831</v>
      </c>
      <c r="L90" s="28"/>
    </row>
    <row r="91" spans="2:12" s="1" customFormat="1" ht="16.5" customHeight="1">
      <c r="B91" s="28"/>
      <c r="E91" s="178" t="str">
        <f>E13</f>
        <v>03 - VZT</v>
      </c>
      <c r="F91" s="221"/>
      <c r="G91" s="221"/>
      <c r="H91" s="221"/>
      <c r="L91" s="28"/>
    </row>
    <row r="92" spans="2:12" s="1" customFormat="1" ht="7" customHeight="1">
      <c r="B92" s="28"/>
      <c r="L92" s="28"/>
    </row>
    <row r="93" spans="2:12" s="1" customFormat="1" ht="12" customHeight="1">
      <c r="B93" s="28"/>
      <c r="C93" s="23" t="s">
        <v>18</v>
      </c>
      <c r="F93" s="21" t="str">
        <f>F16</f>
        <v xml:space="preserve"> </v>
      </c>
      <c r="I93" s="23" t="s">
        <v>20</v>
      </c>
      <c r="J93" s="51">
        <f>IF(J16="","",J16)</f>
        <v>46034</v>
      </c>
      <c r="L93" s="28"/>
    </row>
    <row r="94" spans="2:12" s="1" customFormat="1" ht="7" customHeight="1">
      <c r="B94" s="28"/>
      <c r="L94" s="28"/>
    </row>
    <row r="95" spans="2:12" s="1" customFormat="1" ht="15.25" customHeight="1">
      <c r="B95" s="28"/>
      <c r="C95" s="23" t="s">
        <v>21</v>
      </c>
      <c r="F95" s="21" t="str">
        <f>E19</f>
        <v xml:space="preserve"> </v>
      </c>
      <c r="I95" s="23" t="s">
        <v>26</v>
      </c>
      <c r="J95" s="26" t="str">
        <f>E25</f>
        <v xml:space="preserve"> </v>
      </c>
      <c r="L95" s="28"/>
    </row>
    <row r="96" spans="2:12" s="1" customFormat="1" ht="15.25" customHeight="1">
      <c r="B96" s="28"/>
      <c r="C96" s="23" t="s">
        <v>24</v>
      </c>
      <c r="F96" s="21" t="str">
        <f>IF(E22="","",E22)</f>
        <v>Vyplň údaj</v>
      </c>
      <c r="I96" s="23" t="s">
        <v>28</v>
      </c>
      <c r="J96" s="26" t="str">
        <f>E28</f>
        <v xml:space="preserve"> </v>
      </c>
      <c r="L96" s="28"/>
    </row>
    <row r="97" spans="2:47" s="1" customFormat="1" ht="10.25" customHeight="1">
      <c r="B97" s="28"/>
      <c r="L97" s="28"/>
    </row>
    <row r="98" spans="2:47" s="1" customFormat="1" ht="29.25" customHeight="1">
      <c r="B98" s="28"/>
      <c r="C98" s="107" t="s">
        <v>142</v>
      </c>
      <c r="D98" s="99"/>
      <c r="E98" s="99"/>
      <c r="F98" s="99"/>
      <c r="G98" s="99"/>
      <c r="H98" s="99"/>
      <c r="I98" s="99"/>
      <c r="J98" s="108" t="s">
        <v>143</v>
      </c>
      <c r="K98" s="99"/>
      <c r="L98" s="28"/>
    </row>
    <row r="99" spans="2:47" s="1" customFormat="1" ht="10.25" customHeight="1">
      <c r="B99" s="28"/>
      <c r="L99" s="28"/>
    </row>
    <row r="100" spans="2:47" s="1" customFormat="1" ht="23" customHeight="1">
      <c r="B100" s="28"/>
      <c r="C100" s="109" t="s">
        <v>144</v>
      </c>
      <c r="J100" s="65">
        <f>J128</f>
        <v>0</v>
      </c>
      <c r="L100" s="28"/>
      <c r="AU100" s="13" t="s">
        <v>145</v>
      </c>
    </row>
    <row r="101" spans="2:47" s="8" customFormat="1" ht="25" customHeight="1">
      <c r="B101" s="110"/>
      <c r="D101" s="111" t="s">
        <v>1127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" customHeight="1">
      <c r="B102" s="110"/>
      <c r="D102" s="111" t="s">
        <v>1128</v>
      </c>
      <c r="E102" s="112"/>
      <c r="F102" s="112"/>
      <c r="G102" s="112"/>
      <c r="H102" s="112"/>
      <c r="I102" s="112"/>
      <c r="J102" s="113">
        <f>J142</f>
        <v>0</v>
      </c>
      <c r="L102" s="110"/>
    </row>
    <row r="103" spans="2:47" s="8" customFormat="1" ht="25" customHeight="1">
      <c r="B103" s="110"/>
      <c r="D103" s="111" t="s">
        <v>1129</v>
      </c>
      <c r="E103" s="112"/>
      <c r="F103" s="112"/>
      <c r="G103" s="112"/>
      <c r="H103" s="112"/>
      <c r="I103" s="112"/>
      <c r="J103" s="113">
        <f>J154</f>
        <v>0</v>
      </c>
      <c r="L103" s="110"/>
    </row>
    <row r="104" spans="2:47" s="8" customFormat="1" ht="25" customHeight="1">
      <c r="B104" s="110"/>
      <c r="D104" s="111" t="s">
        <v>1030</v>
      </c>
      <c r="E104" s="112"/>
      <c r="F104" s="112"/>
      <c r="G104" s="112"/>
      <c r="H104" s="112"/>
      <c r="I104" s="112"/>
      <c r="J104" s="113">
        <f>J161</f>
        <v>0</v>
      </c>
      <c r="L104" s="110"/>
    </row>
    <row r="105" spans="2:47" s="1" customFormat="1" ht="21.75" customHeight="1">
      <c r="B105" s="28"/>
      <c r="L105" s="28"/>
    </row>
    <row r="106" spans="2:47" s="1" customFormat="1" ht="7" customHeight="1">
      <c r="B106" s="43"/>
      <c r="C106" s="44"/>
      <c r="D106" s="44"/>
      <c r="E106" s="44"/>
      <c r="F106" s="44"/>
      <c r="G106" s="44"/>
      <c r="H106" s="44"/>
      <c r="I106" s="44"/>
      <c r="J106" s="44"/>
      <c r="K106" s="44"/>
      <c r="L106" s="28"/>
    </row>
    <row r="110" spans="2:47" s="1" customFormat="1" ht="7" customHeight="1">
      <c r="B110" s="45"/>
      <c r="C110" s="46"/>
      <c r="D110" s="46"/>
      <c r="E110" s="46"/>
      <c r="F110" s="46"/>
      <c r="G110" s="46"/>
      <c r="H110" s="46"/>
      <c r="I110" s="46"/>
      <c r="J110" s="46"/>
      <c r="K110" s="46"/>
      <c r="L110" s="28"/>
    </row>
    <row r="111" spans="2:47" s="1" customFormat="1" ht="25" customHeight="1">
      <c r="B111" s="28"/>
      <c r="C111" s="17" t="s">
        <v>171</v>
      </c>
      <c r="L111" s="28"/>
    </row>
    <row r="112" spans="2:47" s="1" customFormat="1" ht="7" customHeight="1">
      <c r="B112" s="28"/>
      <c r="L112" s="28"/>
    </row>
    <row r="113" spans="2:63" s="1" customFormat="1" ht="12" customHeight="1">
      <c r="B113" s="28"/>
      <c r="C113" s="23" t="s">
        <v>14</v>
      </c>
      <c r="L113" s="28"/>
    </row>
    <row r="114" spans="2:63" s="1" customFormat="1" ht="16.5" customHeight="1">
      <c r="B114" s="28"/>
      <c r="E114" s="222" t="str">
        <f>E7</f>
        <v>Strelnica Štrky</v>
      </c>
      <c r="F114" s="223"/>
      <c r="G114" s="223"/>
      <c r="H114" s="223"/>
      <c r="L114" s="28"/>
    </row>
    <row r="115" spans="2:63" ht="12" customHeight="1">
      <c r="B115" s="16"/>
      <c r="C115" s="23" t="s">
        <v>134</v>
      </c>
      <c r="L115" s="16"/>
    </row>
    <row r="116" spans="2:63" ht="16.5" customHeight="1">
      <c r="B116" s="16"/>
      <c r="E116" s="222" t="s">
        <v>135</v>
      </c>
      <c r="F116" s="188"/>
      <c r="G116" s="188"/>
      <c r="H116" s="188"/>
      <c r="L116" s="16"/>
    </row>
    <row r="117" spans="2:63" ht="12" customHeight="1">
      <c r="B117" s="16"/>
      <c r="C117" s="23" t="s">
        <v>136</v>
      </c>
      <c r="L117" s="16"/>
    </row>
    <row r="118" spans="2:63" s="1" customFormat="1" ht="16.5" customHeight="1">
      <c r="B118" s="28"/>
      <c r="E118" s="219" t="s">
        <v>830</v>
      </c>
      <c r="F118" s="221"/>
      <c r="G118" s="221"/>
      <c r="H118" s="221"/>
      <c r="L118" s="28"/>
    </row>
    <row r="119" spans="2:63" s="1" customFormat="1" ht="12" customHeight="1">
      <c r="B119" s="28"/>
      <c r="C119" s="23" t="s">
        <v>831</v>
      </c>
      <c r="L119" s="28"/>
    </row>
    <row r="120" spans="2:63" s="1" customFormat="1" ht="16.5" customHeight="1">
      <c r="B120" s="28"/>
      <c r="E120" s="178" t="str">
        <f>E13</f>
        <v>03 - VZT</v>
      </c>
      <c r="F120" s="221"/>
      <c r="G120" s="221"/>
      <c r="H120" s="221"/>
      <c r="L120" s="28"/>
    </row>
    <row r="121" spans="2:63" s="1" customFormat="1" ht="7" customHeight="1">
      <c r="B121" s="28"/>
      <c r="L121" s="28"/>
    </row>
    <row r="122" spans="2:63" s="1" customFormat="1" ht="12" customHeight="1">
      <c r="B122" s="28"/>
      <c r="C122" s="23" t="s">
        <v>18</v>
      </c>
      <c r="F122" s="21" t="str">
        <f>F16</f>
        <v xml:space="preserve"> </v>
      </c>
      <c r="I122" s="23" t="s">
        <v>20</v>
      </c>
      <c r="J122" s="51">
        <f>IF(J16="","",J16)</f>
        <v>46034</v>
      </c>
      <c r="L122" s="28"/>
    </row>
    <row r="123" spans="2:63" s="1" customFormat="1" ht="7" customHeight="1">
      <c r="B123" s="28"/>
      <c r="L123" s="28"/>
    </row>
    <row r="124" spans="2:63" s="1" customFormat="1" ht="15.25" customHeight="1">
      <c r="B124" s="28"/>
      <c r="C124" s="23" t="s">
        <v>21</v>
      </c>
      <c r="F124" s="21" t="str">
        <f>E19</f>
        <v xml:space="preserve"> </v>
      </c>
      <c r="I124" s="23" t="s">
        <v>26</v>
      </c>
      <c r="J124" s="26" t="str">
        <f>E25</f>
        <v xml:space="preserve"> </v>
      </c>
      <c r="L124" s="28"/>
    </row>
    <row r="125" spans="2:63" s="1" customFormat="1" ht="15.25" customHeight="1">
      <c r="B125" s="28"/>
      <c r="C125" s="23" t="s">
        <v>24</v>
      </c>
      <c r="F125" s="21" t="str">
        <f>IF(E22="","",E22)</f>
        <v>Vyplň údaj</v>
      </c>
      <c r="I125" s="23" t="s">
        <v>28</v>
      </c>
      <c r="J125" s="26" t="str">
        <f>E28</f>
        <v xml:space="preserve"> </v>
      </c>
      <c r="L125" s="28"/>
    </row>
    <row r="126" spans="2:63" s="1" customFormat="1" ht="10.25" customHeight="1">
      <c r="B126" s="28"/>
      <c r="L126" s="28"/>
    </row>
    <row r="127" spans="2:63" s="10" customFormat="1" ht="29.25" customHeight="1">
      <c r="B127" s="118"/>
      <c r="C127" s="119" t="s">
        <v>172</v>
      </c>
      <c r="D127" s="120" t="s">
        <v>55</v>
      </c>
      <c r="E127" s="120" t="s">
        <v>51</v>
      </c>
      <c r="F127" s="120" t="s">
        <v>52</v>
      </c>
      <c r="G127" s="120" t="s">
        <v>173</v>
      </c>
      <c r="H127" s="120" t="s">
        <v>174</v>
      </c>
      <c r="I127" s="120" t="s">
        <v>175</v>
      </c>
      <c r="J127" s="121" t="s">
        <v>143</v>
      </c>
      <c r="K127" s="122" t="s">
        <v>176</v>
      </c>
      <c r="L127" s="118"/>
      <c r="M127" s="58" t="s">
        <v>1</v>
      </c>
      <c r="N127" s="59" t="s">
        <v>34</v>
      </c>
      <c r="O127" s="59" t="s">
        <v>177</v>
      </c>
      <c r="P127" s="59" t="s">
        <v>178</v>
      </c>
      <c r="Q127" s="59" t="s">
        <v>179</v>
      </c>
      <c r="R127" s="59" t="s">
        <v>180</v>
      </c>
      <c r="S127" s="59" t="s">
        <v>181</v>
      </c>
      <c r="T127" s="60" t="s">
        <v>182</v>
      </c>
    </row>
    <row r="128" spans="2:63" s="1" customFormat="1" ht="23" customHeight="1">
      <c r="B128" s="28"/>
      <c r="C128" s="63" t="s">
        <v>144</v>
      </c>
      <c r="J128" s="123">
        <f>BK128</f>
        <v>0</v>
      </c>
      <c r="L128" s="28"/>
      <c r="M128" s="61"/>
      <c r="N128" s="52"/>
      <c r="O128" s="52"/>
      <c r="P128" s="124">
        <f>P129+P142+P154+P161</f>
        <v>0</v>
      </c>
      <c r="Q128" s="52"/>
      <c r="R128" s="124">
        <f>R129+R142+R154+R161</f>
        <v>0</v>
      </c>
      <c r="S128" s="52"/>
      <c r="T128" s="125">
        <f>T129+T142+T154+T161</f>
        <v>0</v>
      </c>
      <c r="AT128" s="13" t="s">
        <v>69</v>
      </c>
      <c r="AU128" s="13" t="s">
        <v>145</v>
      </c>
      <c r="BK128" s="126">
        <f>BK129+BK142+BK154+BK161</f>
        <v>0</v>
      </c>
    </row>
    <row r="129" spans="2:65" s="11" customFormat="1" ht="26" customHeight="1">
      <c r="B129" s="127"/>
      <c r="D129" s="128" t="s">
        <v>69</v>
      </c>
      <c r="E129" s="129" t="s">
        <v>1130</v>
      </c>
      <c r="F129" s="129" t="s">
        <v>1131</v>
      </c>
      <c r="I129" s="130"/>
      <c r="J129" s="131">
        <f>BK129</f>
        <v>0</v>
      </c>
      <c r="L129" s="127"/>
      <c r="M129" s="132"/>
      <c r="P129" s="133">
        <f>SUM(P130:P141)</f>
        <v>0</v>
      </c>
      <c r="R129" s="133">
        <f>SUM(R130:R141)</f>
        <v>0</v>
      </c>
      <c r="T129" s="134">
        <f>SUM(T130:T141)</f>
        <v>0</v>
      </c>
      <c r="AR129" s="128" t="s">
        <v>77</v>
      </c>
      <c r="AT129" s="135" t="s">
        <v>69</v>
      </c>
      <c r="AU129" s="135" t="s">
        <v>70</v>
      </c>
      <c r="AY129" s="128" t="s">
        <v>185</v>
      </c>
      <c r="BK129" s="136">
        <f>SUM(BK130:BK141)</f>
        <v>0</v>
      </c>
    </row>
    <row r="130" spans="2:65" s="1" customFormat="1" ht="24.25" customHeight="1">
      <c r="B130" s="139"/>
      <c r="C130" s="140" t="s">
        <v>77</v>
      </c>
      <c r="D130" s="140" t="s">
        <v>187</v>
      </c>
      <c r="E130" s="141" t="s">
        <v>1132</v>
      </c>
      <c r="F130" s="142" t="s">
        <v>1133</v>
      </c>
      <c r="G130" s="143" t="s">
        <v>255</v>
      </c>
      <c r="H130" s="144">
        <v>1</v>
      </c>
      <c r="I130" s="145"/>
      <c r="J130" s="146">
        <f t="shared" ref="J130:J141" si="0">ROUND(I130*H130,2)</f>
        <v>0</v>
      </c>
      <c r="K130" s="147"/>
      <c r="L130" s="28"/>
      <c r="M130" s="148" t="s">
        <v>1</v>
      </c>
      <c r="N130" s="149" t="s">
        <v>36</v>
      </c>
      <c r="P130" s="150">
        <f t="shared" ref="P130:P141" si="1">O130*H130</f>
        <v>0</v>
      </c>
      <c r="Q130" s="150">
        <v>0</v>
      </c>
      <c r="R130" s="150">
        <f t="shared" ref="R130:R141" si="2">Q130*H130</f>
        <v>0</v>
      </c>
      <c r="S130" s="150">
        <v>0</v>
      </c>
      <c r="T130" s="151">
        <f t="shared" ref="T130:T141" si="3">S130*H130</f>
        <v>0</v>
      </c>
      <c r="AR130" s="152" t="s">
        <v>191</v>
      </c>
      <c r="AT130" s="152" t="s">
        <v>187</v>
      </c>
      <c r="AU130" s="152" t="s">
        <v>77</v>
      </c>
      <c r="AY130" s="13" t="s">
        <v>185</v>
      </c>
      <c r="BE130" s="153">
        <f t="shared" ref="BE130:BE141" si="4">IF(N130="základná",J130,0)</f>
        <v>0</v>
      </c>
      <c r="BF130" s="153">
        <f t="shared" ref="BF130:BF141" si="5">IF(N130="znížená",J130,0)</f>
        <v>0</v>
      </c>
      <c r="BG130" s="153">
        <f t="shared" ref="BG130:BG141" si="6">IF(N130="zákl. prenesená",J130,0)</f>
        <v>0</v>
      </c>
      <c r="BH130" s="153">
        <f t="shared" ref="BH130:BH141" si="7">IF(N130="zníž. prenesená",J130,0)</f>
        <v>0</v>
      </c>
      <c r="BI130" s="153">
        <f t="shared" ref="BI130:BI141" si="8">IF(N130="nulová",J130,0)</f>
        <v>0</v>
      </c>
      <c r="BJ130" s="13" t="s">
        <v>83</v>
      </c>
      <c r="BK130" s="153">
        <f t="shared" ref="BK130:BK141" si="9">ROUND(I130*H130,2)</f>
        <v>0</v>
      </c>
      <c r="BL130" s="13" t="s">
        <v>191</v>
      </c>
      <c r="BM130" s="152" t="s">
        <v>191</v>
      </c>
    </row>
    <row r="131" spans="2:65" s="1" customFormat="1" ht="24.25" customHeight="1">
      <c r="B131" s="139"/>
      <c r="C131" s="140" t="s">
        <v>83</v>
      </c>
      <c r="D131" s="140" t="s">
        <v>187</v>
      </c>
      <c r="E131" s="141" t="s">
        <v>1134</v>
      </c>
      <c r="F131" s="142" t="s">
        <v>1135</v>
      </c>
      <c r="G131" s="143" t="s">
        <v>255</v>
      </c>
      <c r="H131" s="144">
        <v>1</v>
      </c>
      <c r="I131" s="145"/>
      <c r="J131" s="146">
        <f t="shared" si="0"/>
        <v>0</v>
      </c>
      <c r="K131" s="147"/>
      <c r="L131" s="28"/>
      <c r="M131" s="148" t="s">
        <v>1</v>
      </c>
      <c r="N131" s="149" t="s">
        <v>36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191</v>
      </c>
      <c r="AT131" s="152" t="s">
        <v>187</v>
      </c>
      <c r="AU131" s="152" t="s">
        <v>77</v>
      </c>
      <c r="AY131" s="13" t="s">
        <v>185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3" t="s">
        <v>83</v>
      </c>
      <c r="BK131" s="153">
        <f t="shared" si="9"/>
        <v>0</v>
      </c>
      <c r="BL131" s="13" t="s">
        <v>191</v>
      </c>
      <c r="BM131" s="152" t="s">
        <v>207</v>
      </c>
    </row>
    <row r="132" spans="2:65" s="1" customFormat="1" ht="21.75" customHeight="1">
      <c r="B132" s="139"/>
      <c r="C132" s="140" t="s">
        <v>90</v>
      </c>
      <c r="D132" s="140" t="s">
        <v>187</v>
      </c>
      <c r="E132" s="141" t="s">
        <v>1136</v>
      </c>
      <c r="F132" s="142" t="s">
        <v>1137</v>
      </c>
      <c r="G132" s="143" t="s">
        <v>255</v>
      </c>
      <c r="H132" s="144">
        <v>1</v>
      </c>
      <c r="I132" s="145"/>
      <c r="J132" s="146">
        <f t="shared" si="0"/>
        <v>0</v>
      </c>
      <c r="K132" s="147"/>
      <c r="L132" s="28"/>
      <c r="M132" s="148" t="s">
        <v>1</v>
      </c>
      <c r="N132" s="149" t="s">
        <v>36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191</v>
      </c>
      <c r="AT132" s="152" t="s">
        <v>187</v>
      </c>
      <c r="AU132" s="152" t="s">
        <v>77</v>
      </c>
      <c r="AY132" s="13" t="s">
        <v>185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3" t="s">
        <v>83</v>
      </c>
      <c r="BK132" s="153">
        <f t="shared" si="9"/>
        <v>0</v>
      </c>
      <c r="BL132" s="13" t="s">
        <v>191</v>
      </c>
      <c r="BM132" s="152" t="s">
        <v>215</v>
      </c>
    </row>
    <row r="133" spans="2:65" s="1" customFormat="1" ht="16.5" customHeight="1">
      <c r="B133" s="139"/>
      <c r="C133" s="140" t="s">
        <v>191</v>
      </c>
      <c r="D133" s="140" t="s">
        <v>187</v>
      </c>
      <c r="E133" s="141" t="s">
        <v>1138</v>
      </c>
      <c r="F133" s="142" t="s">
        <v>1139</v>
      </c>
      <c r="G133" s="143" t="s">
        <v>255</v>
      </c>
      <c r="H133" s="144">
        <v>4</v>
      </c>
      <c r="I133" s="145"/>
      <c r="J133" s="146">
        <f t="shared" si="0"/>
        <v>0</v>
      </c>
      <c r="K133" s="147"/>
      <c r="L133" s="28"/>
      <c r="M133" s="148" t="s">
        <v>1</v>
      </c>
      <c r="N133" s="149" t="s">
        <v>36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191</v>
      </c>
      <c r="AT133" s="152" t="s">
        <v>187</v>
      </c>
      <c r="AU133" s="152" t="s">
        <v>77</v>
      </c>
      <c r="AY133" s="13" t="s">
        <v>185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3" t="s">
        <v>83</v>
      </c>
      <c r="BK133" s="153">
        <f t="shared" si="9"/>
        <v>0</v>
      </c>
      <c r="BL133" s="13" t="s">
        <v>191</v>
      </c>
      <c r="BM133" s="152" t="s">
        <v>225</v>
      </c>
    </row>
    <row r="134" spans="2:65" s="1" customFormat="1" ht="16.5" customHeight="1">
      <c r="B134" s="139"/>
      <c r="C134" s="140" t="s">
        <v>203</v>
      </c>
      <c r="D134" s="140" t="s">
        <v>187</v>
      </c>
      <c r="E134" s="141" t="s">
        <v>1140</v>
      </c>
      <c r="F134" s="142" t="s">
        <v>1141</v>
      </c>
      <c r="G134" s="143" t="s">
        <v>255</v>
      </c>
      <c r="H134" s="144">
        <v>4</v>
      </c>
      <c r="I134" s="145"/>
      <c r="J134" s="146">
        <f t="shared" si="0"/>
        <v>0</v>
      </c>
      <c r="K134" s="147"/>
      <c r="L134" s="28"/>
      <c r="M134" s="148" t="s">
        <v>1</v>
      </c>
      <c r="N134" s="149" t="s">
        <v>36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191</v>
      </c>
      <c r="AT134" s="152" t="s">
        <v>187</v>
      </c>
      <c r="AU134" s="152" t="s">
        <v>77</v>
      </c>
      <c r="AY134" s="13" t="s">
        <v>185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3" t="s">
        <v>83</v>
      </c>
      <c r="BK134" s="153">
        <f t="shared" si="9"/>
        <v>0</v>
      </c>
      <c r="BL134" s="13" t="s">
        <v>191</v>
      </c>
      <c r="BM134" s="152" t="s">
        <v>234</v>
      </c>
    </row>
    <row r="135" spans="2:65" s="1" customFormat="1" ht="21.75" customHeight="1">
      <c r="B135" s="139"/>
      <c r="C135" s="140" t="s">
        <v>207</v>
      </c>
      <c r="D135" s="140" t="s">
        <v>187</v>
      </c>
      <c r="E135" s="141" t="s">
        <v>1142</v>
      </c>
      <c r="F135" s="142" t="s">
        <v>1143</v>
      </c>
      <c r="G135" s="143" t="s">
        <v>255</v>
      </c>
      <c r="H135" s="144">
        <v>4</v>
      </c>
      <c r="I135" s="145"/>
      <c r="J135" s="146">
        <f t="shared" si="0"/>
        <v>0</v>
      </c>
      <c r="K135" s="147"/>
      <c r="L135" s="28"/>
      <c r="M135" s="148" t="s">
        <v>1</v>
      </c>
      <c r="N135" s="149" t="s">
        <v>36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191</v>
      </c>
      <c r="AT135" s="152" t="s">
        <v>187</v>
      </c>
      <c r="AU135" s="152" t="s">
        <v>77</v>
      </c>
      <c r="AY135" s="13" t="s">
        <v>185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3" t="s">
        <v>83</v>
      </c>
      <c r="BK135" s="153">
        <f t="shared" si="9"/>
        <v>0</v>
      </c>
      <c r="BL135" s="13" t="s">
        <v>191</v>
      </c>
      <c r="BM135" s="152" t="s">
        <v>244</v>
      </c>
    </row>
    <row r="136" spans="2:65" s="1" customFormat="1" ht="21.75" customHeight="1">
      <c r="B136" s="139"/>
      <c r="C136" s="140" t="s">
        <v>211</v>
      </c>
      <c r="D136" s="140" t="s">
        <v>187</v>
      </c>
      <c r="E136" s="141" t="s">
        <v>1144</v>
      </c>
      <c r="F136" s="142" t="s">
        <v>1145</v>
      </c>
      <c r="G136" s="143" t="s">
        <v>255</v>
      </c>
      <c r="H136" s="144">
        <v>2</v>
      </c>
      <c r="I136" s="145"/>
      <c r="J136" s="146">
        <f t="shared" si="0"/>
        <v>0</v>
      </c>
      <c r="K136" s="147"/>
      <c r="L136" s="28"/>
      <c r="M136" s="148" t="s">
        <v>1</v>
      </c>
      <c r="N136" s="149" t="s">
        <v>36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191</v>
      </c>
      <c r="AT136" s="152" t="s">
        <v>187</v>
      </c>
      <c r="AU136" s="152" t="s">
        <v>77</v>
      </c>
      <c r="AY136" s="13" t="s">
        <v>185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3" t="s">
        <v>83</v>
      </c>
      <c r="BK136" s="153">
        <f t="shared" si="9"/>
        <v>0</v>
      </c>
      <c r="BL136" s="13" t="s">
        <v>191</v>
      </c>
      <c r="BM136" s="152" t="s">
        <v>252</v>
      </c>
    </row>
    <row r="137" spans="2:65" s="1" customFormat="1" ht="24.25" customHeight="1">
      <c r="B137" s="139"/>
      <c r="C137" s="140" t="s">
        <v>215</v>
      </c>
      <c r="D137" s="140" t="s">
        <v>187</v>
      </c>
      <c r="E137" s="141" t="s">
        <v>1146</v>
      </c>
      <c r="F137" s="142" t="s">
        <v>1147</v>
      </c>
      <c r="G137" s="143" t="s">
        <v>255</v>
      </c>
      <c r="H137" s="144">
        <v>2</v>
      </c>
      <c r="I137" s="145"/>
      <c r="J137" s="146">
        <f t="shared" si="0"/>
        <v>0</v>
      </c>
      <c r="K137" s="147"/>
      <c r="L137" s="28"/>
      <c r="M137" s="148" t="s">
        <v>1</v>
      </c>
      <c r="N137" s="149" t="s">
        <v>36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191</v>
      </c>
      <c r="AT137" s="152" t="s">
        <v>187</v>
      </c>
      <c r="AU137" s="152" t="s">
        <v>77</v>
      </c>
      <c r="AY137" s="13" t="s">
        <v>185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3" t="s">
        <v>83</v>
      </c>
      <c r="BK137" s="153">
        <f t="shared" si="9"/>
        <v>0</v>
      </c>
      <c r="BL137" s="13" t="s">
        <v>191</v>
      </c>
      <c r="BM137" s="152" t="s">
        <v>261</v>
      </c>
    </row>
    <row r="138" spans="2:65" s="1" customFormat="1" ht="16.5" customHeight="1">
      <c r="B138" s="139"/>
      <c r="C138" s="140" t="s">
        <v>219</v>
      </c>
      <c r="D138" s="140" t="s">
        <v>187</v>
      </c>
      <c r="E138" s="141" t="s">
        <v>1148</v>
      </c>
      <c r="F138" s="142" t="s">
        <v>1149</v>
      </c>
      <c r="G138" s="143" t="s">
        <v>190</v>
      </c>
      <c r="H138" s="144">
        <v>2.4</v>
      </c>
      <c r="I138" s="145"/>
      <c r="J138" s="146">
        <f t="shared" si="0"/>
        <v>0</v>
      </c>
      <c r="K138" s="147"/>
      <c r="L138" s="28"/>
      <c r="M138" s="148" t="s">
        <v>1</v>
      </c>
      <c r="N138" s="149" t="s">
        <v>36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191</v>
      </c>
      <c r="AT138" s="152" t="s">
        <v>187</v>
      </c>
      <c r="AU138" s="152" t="s">
        <v>77</v>
      </c>
      <c r="AY138" s="13" t="s">
        <v>185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3" t="s">
        <v>83</v>
      </c>
      <c r="BK138" s="153">
        <f t="shared" si="9"/>
        <v>0</v>
      </c>
      <c r="BL138" s="13" t="s">
        <v>191</v>
      </c>
      <c r="BM138" s="152" t="s">
        <v>269</v>
      </c>
    </row>
    <row r="139" spans="2:65" s="1" customFormat="1" ht="21.75" customHeight="1">
      <c r="B139" s="139"/>
      <c r="C139" s="140" t="s">
        <v>225</v>
      </c>
      <c r="D139" s="140" t="s">
        <v>187</v>
      </c>
      <c r="E139" s="141" t="s">
        <v>1150</v>
      </c>
      <c r="F139" s="142" t="s">
        <v>1151</v>
      </c>
      <c r="G139" s="143" t="s">
        <v>198</v>
      </c>
      <c r="H139" s="144">
        <v>1.5</v>
      </c>
      <c r="I139" s="145"/>
      <c r="J139" s="146">
        <f t="shared" si="0"/>
        <v>0</v>
      </c>
      <c r="K139" s="147"/>
      <c r="L139" s="28"/>
      <c r="M139" s="148" t="s">
        <v>1</v>
      </c>
      <c r="N139" s="149" t="s">
        <v>36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191</v>
      </c>
      <c r="AT139" s="152" t="s">
        <v>187</v>
      </c>
      <c r="AU139" s="152" t="s">
        <v>77</v>
      </c>
      <c r="AY139" s="13" t="s">
        <v>185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3" t="s">
        <v>83</v>
      </c>
      <c r="BK139" s="153">
        <f t="shared" si="9"/>
        <v>0</v>
      </c>
      <c r="BL139" s="13" t="s">
        <v>191</v>
      </c>
      <c r="BM139" s="152" t="s">
        <v>277</v>
      </c>
    </row>
    <row r="140" spans="2:65" s="1" customFormat="1" ht="16.5" customHeight="1">
      <c r="B140" s="139"/>
      <c r="C140" s="140" t="s">
        <v>230</v>
      </c>
      <c r="D140" s="140" t="s">
        <v>187</v>
      </c>
      <c r="E140" s="141" t="s">
        <v>1152</v>
      </c>
      <c r="F140" s="142" t="s">
        <v>1153</v>
      </c>
      <c r="G140" s="143" t="s">
        <v>241</v>
      </c>
      <c r="H140" s="144">
        <v>12</v>
      </c>
      <c r="I140" s="145"/>
      <c r="J140" s="146">
        <f t="shared" si="0"/>
        <v>0</v>
      </c>
      <c r="K140" s="147"/>
      <c r="L140" s="28"/>
      <c r="M140" s="148" t="s">
        <v>1</v>
      </c>
      <c r="N140" s="149" t="s">
        <v>36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191</v>
      </c>
      <c r="AT140" s="152" t="s">
        <v>187</v>
      </c>
      <c r="AU140" s="152" t="s">
        <v>77</v>
      </c>
      <c r="AY140" s="13" t="s">
        <v>185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3" t="s">
        <v>83</v>
      </c>
      <c r="BK140" s="153">
        <f t="shared" si="9"/>
        <v>0</v>
      </c>
      <c r="BL140" s="13" t="s">
        <v>191</v>
      </c>
      <c r="BM140" s="152" t="s">
        <v>285</v>
      </c>
    </row>
    <row r="141" spans="2:65" s="1" customFormat="1" ht="21.75" customHeight="1">
      <c r="B141" s="139"/>
      <c r="C141" s="140" t="s">
        <v>234</v>
      </c>
      <c r="D141" s="140" t="s">
        <v>187</v>
      </c>
      <c r="E141" s="141" t="s">
        <v>1154</v>
      </c>
      <c r="F141" s="142" t="s">
        <v>1155</v>
      </c>
      <c r="G141" s="143" t="s">
        <v>255</v>
      </c>
      <c r="H141" s="144">
        <v>4</v>
      </c>
      <c r="I141" s="145"/>
      <c r="J141" s="146">
        <f t="shared" si="0"/>
        <v>0</v>
      </c>
      <c r="K141" s="147"/>
      <c r="L141" s="28"/>
      <c r="M141" s="148" t="s">
        <v>1</v>
      </c>
      <c r="N141" s="149" t="s">
        <v>36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191</v>
      </c>
      <c r="AT141" s="152" t="s">
        <v>187</v>
      </c>
      <c r="AU141" s="152" t="s">
        <v>77</v>
      </c>
      <c r="AY141" s="13" t="s">
        <v>185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3" t="s">
        <v>83</v>
      </c>
      <c r="BK141" s="153">
        <f t="shared" si="9"/>
        <v>0</v>
      </c>
      <c r="BL141" s="13" t="s">
        <v>191</v>
      </c>
      <c r="BM141" s="152" t="s">
        <v>294</v>
      </c>
    </row>
    <row r="142" spans="2:65" s="11" customFormat="1" ht="26" customHeight="1">
      <c r="B142" s="127"/>
      <c r="D142" s="128" t="s">
        <v>69</v>
      </c>
      <c r="E142" s="129" t="s">
        <v>1156</v>
      </c>
      <c r="F142" s="129" t="s">
        <v>1157</v>
      </c>
      <c r="I142" s="130"/>
      <c r="J142" s="131">
        <f>BK142</f>
        <v>0</v>
      </c>
      <c r="L142" s="127"/>
      <c r="M142" s="132"/>
      <c r="P142" s="133">
        <f>SUM(P143:P153)</f>
        <v>0</v>
      </c>
      <c r="R142" s="133">
        <f>SUM(R143:R153)</f>
        <v>0</v>
      </c>
      <c r="T142" s="134">
        <f>SUM(T143:T153)</f>
        <v>0</v>
      </c>
      <c r="AR142" s="128" t="s">
        <v>77</v>
      </c>
      <c r="AT142" s="135" t="s">
        <v>69</v>
      </c>
      <c r="AU142" s="135" t="s">
        <v>70</v>
      </c>
      <c r="AY142" s="128" t="s">
        <v>185</v>
      </c>
      <c r="BK142" s="136">
        <f>SUM(BK143:BK153)</f>
        <v>0</v>
      </c>
    </row>
    <row r="143" spans="2:65" s="1" customFormat="1" ht="21.75" customHeight="1">
      <c r="B143" s="139"/>
      <c r="C143" s="140" t="s">
        <v>238</v>
      </c>
      <c r="D143" s="140" t="s">
        <v>187</v>
      </c>
      <c r="E143" s="141" t="s">
        <v>1158</v>
      </c>
      <c r="F143" s="142" t="s">
        <v>1159</v>
      </c>
      <c r="G143" s="143" t="s">
        <v>190</v>
      </c>
      <c r="H143" s="144">
        <v>145</v>
      </c>
      <c r="I143" s="145"/>
      <c r="J143" s="146">
        <f t="shared" ref="J143:J153" si="10">ROUND(I143*H143,2)</f>
        <v>0</v>
      </c>
      <c r="K143" s="147"/>
      <c r="L143" s="28"/>
      <c r="M143" s="148" t="s">
        <v>1</v>
      </c>
      <c r="N143" s="149" t="s">
        <v>36</v>
      </c>
      <c r="P143" s="150">
        <f t="shared" ref="P143:P153" si="11">O143*H143</f>
        <v>0</v>
      </c>
      <c r="Q143" s="150">
        <v>0</v>
      </c>
      <c r="R143" s="150">
        <f t="shared" ref="R143:R153" si="12">Q143*H143</f>
        <v>0</v>
      </c>
      <c r="S143" s="150">
        <v>0</v>
      </c>
      <c r="T143" s="151">
        <f t="shared" ref="T143:T153" si="13">S143*H143</f>
        <v>0</v>
      </c>
      <c r="AR143" s="152" t="s">
        <v>191</v>
      </c>
      <c r="AT143" s="152" t="s">
        <v>187</v>
      </c>
      <c r="AU143" s="152" t="s">
        <v>77</v>
      </c>
      <c r="AY143" s="13" t="s">
        <v>185</v>
      </c>
      <c r="BE143" s="153">
        <f t="shared" ref="BE143:BE153" si="14">IF(N143="základná",J143,0)</f>
        <v>0</v>
      </c>
      <c r="BF143" s="153">
        <f t="shared" ref="BF143:BF153" si="15">IF(N143="znížená",J143,0)</f>
        <v>0</v>
      </c>
      <c r="BG143" s="153">
        <f t="shared" ref="BG143:BG153" si="16">IF(N143="zákl. prenesená",J143,0)</f>
        <v>0</v>
      </c>
      <c r="BH143" s="153">
        <f t="shared" ref="BH143:BH153" si="17">IF(N143="zníž. prenesená",J143,0)</f>
        <v>0</v>
      </c>
      <c r="BI143" s="153">
        <f t="shared" ref="BI143:BI153" si="18">IF(N143="nulová",J143,0)</f>
        <v>0</v>
      </c>
      <c r="BJ143" s="13" t="s">
        <v>83</v>
      </c>
      <c r="BK143" s="153">
        <f t="shared" ref="BK143:BK153" si="19">ROUND(I143*H143,2)</f>
        <v>0</v>
      </c>
      <c r="BL143" s="13" t="s">
        <v>191</v>
      </c>
      <c r="BM143" s="152" t="s">
        <v>302</v>
      </c>
    </row>
    <row r="144" spans="2:65" s="1" customFormat="1" ht="16.5" customHeight="1">
      <c r="B144" s="139"/>
      <c r="C144" s="140" t="s">
        <v>244</v>
      </c>
      <c r="D144" s="140" t="s">
        <v>187</v>
      </c>
      <c r="E144" s="141" t="s">
        <v>1160</v>
      </c>
      <c r="F144" s="142" t="s">
        <v>1161</v>
      </c>
      <c r="G144" s="143" t="s">
        <v>241</v>
      </c>
      <c r="H144" s="144">
        <v>85</v>
      </c>
      <c r="I144" s="145"/>
      <c r="J144" s="146">
        <f t="shared" si="10"/>
        <v>0</v>
      </c>
      <c r="K144" s="147"/>
      <c r="L144" s="28"/>
      <c r="M144" s="148" t="s">
        <v>1</v>
      </c>
      <c r="N144" s="149" t="s">
        <v>36</v>
      </c>
      <c r="P144" s="150">
        <f t="shared" si="11"/>
        <v>0</v>
      </c>
      <c r="Q144" s="150">
        <v>0</v>
      </c>
      <c r="R144" s="150">
        <f t="shared" si="12"/>
        <v>0</v>
      </c>
      <c r="S144" s="150">
        <v>0</v>
      </c>
      <c r="T144" s="151">
        <f t="shared" si="13"/>
        <v>0</v>
      </c>
      <c r="AR144" s="152" t="s">
        <v>191</v>
      </c>
      <c r="AT144" s="152" t="s">
        <v>187</v>
      </c>
      <c r="AU144" s="152" t="s">
        <v>77</v>
      </c>
      <c r="AY144" s="13" t="s">
        <v>185</v>
      </c>
      <c r="BE144" s="153">
        <f t="shared" si="14"/>
        <v>0</v>
      </c>
      <c r="BF144" s="153">
        <f t="shared" si="15"/>
        <v>0</v>
      </c>
      <c r="BG144" s="153">
        <f t="shared" si="16"/>
        <v>0</v>
      </c>
      <c r="BH144" s="153">
        <f t="shared" si="17"/>
        <v>0</v>
      </c>
      <c r="BI144" s="153">
        <f t="shared" si="18"/>
        <v>0</v>
      </c>
      <c r="BJ144" s="13" t="s">
        <v>83</v>
      </c>
      <c r="BK144" s="153">
        <f t="shared" si="19"/>
        <v>0</v>
      </c>
      <c r="BL144" s="13" t="s">
        <v>191</v>
      </c>
      <c r="BM144" s="152" t="s">
        <v>310</v>
      </c>
    </row>
    <row r="145" spans="2:65" s="1" customFormat="1" ht="16.5" customHeight="1">
      <c r="B145" s="139"/>
      <c r="C145" s="140" t="s">
        <v>248</v>
      </c>
      <c r="D145" s="140" t="s">
        <v>187</v>
      </c>
      <c r="E145" s="141" t="s">
        <v>1162</v>
      </c>
      <c r="F145" s="142" t="s">
        <v>1163</v>
      </c>
      <c r="G145" s="143" t="s">
        <v>577</v>
      </c>
      <c r="H145" s="144">
        <v>680</v>
      </c>
      <c r="I145" s="145"/>
      <c r="J145" s="146">
        <f t="shared" si="10"/>
        <v>0</v>
      </c>
      <c r="K145" s="147"/>
      <c r="L145" s="28"/>
      <c r="M145" s="148" t="s">
        <v>1</v>
      </c>
      <c r="N145" s="149" t="s">
        <v>36</v>
      </c>
      <c r="P145" s="150">
        <f t="shared" si="11"/>
        <v>0</v>
      </c>
      <c r="Q145" s="150">
        <v>0</v>
      </c>
      <c r="R145" s="150">
        <f t="shared" si="12"/>
        <v>0</v>
      </c>
      <c r="S145" s="150">
        <v>0</v>
      </c>
      <c r="T145" s="151">
        <f t="shared" si="13"/>
        <v>0</v>
      </c>
      <c r="AR145" s="152" t="s">
        <v>191</v>
      </c>
      <c r="AT145" s="152" t="s">
        <v>187</v>
      </c>
      <c r="AU145" s="152" t="s">
        <v>77</v>
      </c>
      <c r="AY145" s="13" t="s">
        <v>185</v>
      </c>
      <c r="BE145" s="153">
        <f t="shared" si="14"/>
        <v>0</v>
      </c>
      <c r="BF145" s="153">
        <f t="shared" si="15"/>
        <v>0</v>
      </c>
      <c r="BG145" s="153">
        <f t="shared" si="16"/>
        <v>0</v>
      </c>
      <c r="BH145" s="153">
        <f t="shared" si="17"/>
        <v>0</v>
      </c>
      <c r="BI145" s="153">
        <f t="shared" si="18"/>
        <v>0</v>
      </c>
      <c r="BJ145" s="13" t="s">
        <v>83</v>
      </c>
      <c r="BK145" s="153">
        <f t="shared" si="19"/>
        <v>0</v>
      </c>
      <c r="BL145" s="13" t="s">
        <v>191</v>
      </c>
      <c r="BM145" s="152" t="s">
        <v>318</v>
      </c>
    </row>
    <row r="146" spans="2:65" s="1" customFormat="1" ht="21.75" customHeight="1">
      <c r="B146" s="139"/>
      <c r="C146" s="140" t="s">
        <v>252</v>
      </c>
      <c r="D146" s="140" t="s">
        <v>187</v>
      </c>
      <c r="E146" s="141" t="s">
        <v>1164</v>
      </c>
      <c r="F146" s="142" t="s">
        <v>1165</v>
      </c>
      <c r="G146" s="143" t="s">
        <v>190</v>
      </c>
      <c r="H146" s="144">
        <v>45</v>
      </c>
      <c r="I146" s="145"/>
      <c r="J146" s="146">
        <f t="shared" si="10"/>
        <v>0</v>
      </c>
      <c r="K146" s="147"/>
      <c r="L146" s="28"/>
      <c r="M146" s="148" t="s">
        <v>1</v>
      </c>
      <c r="N146" s="149" t="s">
        <v>36</v>
      </c>
      <c r="P146" s="150">
        <f t="shared" si="11"/>
        <v>0</v>
      </c>
      <c r="Q146" s="150">
        <v>0</v>
      </c>
      <c r="R146" s="150">
        <f t="shared" si="12"/>
        <v>0</v>
      </c>
      <c r="S146" s="150">
        <v>0</v>
      </c>
      <c r="T146" s="151">
        <f t="shared" si="13"/>
        <v>0</v>
      </c>
      <c r="AR146" s="152" t="s">
        <v>191</v>
      </c>
      <c r="AT146" s="152" t="s">
        <v>187</v>
      </c>
      <c r="AU146" s="152" t="s">
        <v>77</v>
      </c>
      <c r="AY146" s="13" t="s">
        <v>185</v>
      </c>
      <c r="BE146" s="153">
        <f t="shared" si="14"/>
        <v>0</v>
      </c>
      <c r="BF146" s="153">
        <f t="shared" si="15"/>
        <v>0</v>
      </c>
      <c r="BG146" s="153">
        <f t="shared" si="16"/>
        <v>0</v>
      </c>
      <c r="BH146" s="153">
        <f t="shared" si="17"/>
        <v>0</v>
      </c>
      <c r="BI146" s="153">
        <f t="shared" si="18"/>
        <v>0</v>
      </c>
      <c r="BJ146" s="13" t="s">
        <v>83</v>
      </c>
      <c r="BK146" s="153">
        <f t="shared" si="19"/>
        <v>0</v>
      </c>
      <c r="BL146" s="13" t="s">
        <v>191</v>
      </c>
      <c r="BM146" s="152" t="s">
        <v>326</v>
      </c>
    </row>
    <row r="147" spans="2:65" s="1" customFormat="1" ht="16.5" customHeight="1">
      <c r="B147" s="139"/>
      <c r="C147" s="140" t="s">
        <v>257</v>
      </c>
      <c r="D147" s="140" t="s">
        <v>187</v>
      </c>
      <c r="E147" s="141" t="s">
        <v>1166</v>
      </c>
      <c r="F147" s="142" t="s">
        <v>1167</v>
      </c>
      <c r="G147" s="143" t="s">
        <v>255</v>
      </c>
      <c r="H147" s="144">
        <v>10</v>
      </c>
      <c r="I147" s="145"/>
      <c r="J147" s="146">
        <f t="shared" si="10"/>
        <v>0</v>
      </c>
      <c r="K147" s="147"/>
      <c r="L147" s="28"/>
      <c r="M147" s="148" t="s">
        <v>1</v>
      </c>
      <c r="N147" s="149" t="s">
        <v>36</v>
      </c>
      <c r="P147" s="150">
        <f t="shared" si="11"/>
        <v>0</v>
      </c>
      <c r="Q147" s="150">
        <v>0</v>
      </c>
      <c r="R147" s="150">
        <f t="shared" si="12"/>
        <v>0</v>
      </c>
      <c r="S147" s="150">
        <v>0</v>
      </c>
      <c r="T147" s="151">
        <f t="shared" si="13"/>
        <v>0</v>
      </c>
      <c r="AR147" s="152" t="s">
        <v>191</v>
      </c>
      <c r="AT147" s="152" t="s">
        <v>187</v>
      </c>
      <c r="AU147" s="152" t="s">
        <v>77</v>
      </c>
      <c r="AY147" s="13" t="s">
        <v>185</v>
      </c>
      <c r="BE147" s="153">
        <f t="shared" si="14"/>
        <v>0</v>
      </c>
      <c r="BF147" s="153">
        <f t="shared" si="15"/>
        <v>0</v>
      </c>
      <c r="BG147" s="153">
        <f t="shared" si="16"/>
        <v>0</v>
      </c>
      <c r="BH147" s="153">
        <f t="shared" si="17"/>
        <v>0</v>
      </c>
      <c r="BI147" s="153">
        <f t="shared" si="18"/>
        <v>0</v>
      </c>
      <c r="BJ147" s="13" t="s">
        <v>83</v>
      </c>
      <c r="BK147" s="153">
        <f t="shared" si="19"/>
        <v>0</v>
      </c>
      <c r="BL147" s="13" t="s">
        <v>191</v>
      </c>
      <c r="BM147" s="152" t="s">
        <v>334</v>
      </c>
    </row>
    <row r="148" spans="2:65" s="1" customFormat="1" ht="24.25" customHeight="1">
      <c r="B148" s="139"/>
      <c r="C148" s="140" t="s">
        <v>261</v>
      </c>
      <c r="D148" s="140" t="s">
        <v>187</v>
      </c>
      <c r="E148" s="141" t="s">
        <v>1168</v>
      </c>
      <c r="F148" s="142" t="s">
        <v>1169</v>
      </c>
      <c r="G148" s="143" t="s">
        <v>190</v>
      </c>
      <c r="H148" s="144">
        <v>380</v>
      </c>
      <c r="I148" s="145"/>
      <c r="J148" s="146">
        <f t="shared" si="10"/>
        <v>0</v>
      </c>
      <c r="K148" s="147"/>
      <c r="L148" s="28"/>
      <c r="M148" s="148" t="s">
        <v>1</v>
      </c>
      <c r="N148" s="149" t="s">
        <v>36</v>
      </c>
      <c r="P148" s="150">
        <f t="shared" si="11"/>
        <v>0</v>
      </c>
      <c r="Q148" s="150">
        <v>0</v>
      </c>
      <c r="R148" s="150">
        <f t="shared" si="12"/>
        <v>0</v>
      </c>
      <c r="S148" s="150">
        <v>0</v>
      </c>
      <c r="T148" s="151">
        <f t="shared" si="13"/>
        <v>0</v>
      </c>
      <c r="AR148" s="152" t="s">
        <v>191</v>
      </c>
      <c r="AT148" s="152" t="s">
        <v>187</v>
      </c>
      <c r="AU148" s="152" t="s">
        <v>77</v>
      </c>
      <c r="AY148" s="13" t="s">
        <v>185</v>
      </c>
      <c r="BE148" s="153">
        <f t="shared" si="14"/>
        <v>0</v>
      </c>
      <c r="BF148" s="153">
        <f t="shared" si="15"/>
        <v>0</v>
      </c>
      <c r="BG148" s="153">
        <f t="shared" si="16"/>
        <v>0</v>
      </c>
      <c r="BH148" s="153">
        <f t="shared" si="17"/>
        <v>0</v>
      </c>
      <c r="BI148" s="153">
        <f t="shared" si="18"/>
        <v>0</v>
      </c>
      <c r="BJ148" s="13" t="s">
        <v>83</v>
      </c>
      <c r="BK148" s="153">
        <f t="shared" si="19"/>
        <v>0</v>
      </c>
      <c r="BL148" s="13" t="s">
        <v>191</v>
      </c>
      <c r="BM148" s="152" t="s">
        <v>342</v>
      </c>
    </row>
    <row r="149" spans="2:65" s="1" customFormat="1" ht="21.75" customHeight="1">
      <c r="B149" s="139"/>
      <c r="C149" s="140" t="s">
        <v>265</v>
      </c>
      <c r="D149" s="140" t="s">
        <v>187</v>
      </c>
      <c r="E149" s="141" t="s">
        <v>1170</v>
      </c>
      <c r="F149" s="142" t="s">
        <v>1171</v>
      </c>
      <c r="G149" s="143" t="s">
        <v>190</v>
      </c>
      <c r="H149" s="144">
        <v>35</v>
      </c>
      <c r="I149" s="145"/>
      <c r="J149" s="146">
        <f t="shared" si="10"/>
        <v>0</v>
      </c>
      <c r="K149" s="147"/>
      <c r="L149" s="28"/>
      <c r="M149" s="148" t="s">
        <v>1</v>
      </c>
      <c r="N149" s="149" t="s">
        <v>36</v>
      </c>
      <c r="P149" s="150">
        <f t="shared" si="11"/>
        <v>0</v>
      </c>
      <c r="Q149" s="150">
        <v>0</v>
      </c>
      <c r="R149" s="150">
        <f t="shared" si="12"/>
        <v>0</v>
      </c>
      <c r="S149" s="150">
        <v>0</v>
      </c>
      <c r="T149" s="151">
        <f t="shared" si="13"/>
        <v>0</v>
      </c>
      <c r="AR149" s="152" t="s">
        <v>191</v>
      </c>
      <c r="AT149" s="152" t="s">
        <v>187</v>
      </c>
      <c r="AU149" s="152" t="s">
        <v>77</v>
      </c>
      <c r="AY149" s="13" t="s">
        <v>185</v>
      </c>
      <c r="BE149" s="153">
        <f t="shared" si="14"/>
        <v>0</v>
      </c>
      <c r="BF149" s="153">
        <f t="shared" si="15"/>
        <v>0</v>
      </c>
      <c r="BG149" s="153">
        <f t="shared" si="16"/>
        <v>0</v>
      </c>
      <c r="BH149" s="153">
        <f t="shared" si="17"/>
        <v>0</v>
      </c>
      <c r="BI149" s="153">
        <f t="shared" si="18"/>
        <v>0</v>
      </c>
      <c r="BJ149" s="13" t="s">
        <v>83</v>
      </c>
      <c r="BK149" s="153">
        <f t="shared" si="19"/>
        <v>0</v>
      </c>
      <c r="BL149" s="13" t="s">
        <v>191</v>
      </c>
      <c r="BM149" s="152" t="s">
        <v>350</v>
      </c>
    </row>
    <row r="150" spans="2:65" s="1" customFormat="1" ht="21.75" customHeight="1">
      <c r="B150" s="139"/>
      <c r="C150" s="140" t="s">
        <v>269</v>
      </c>
      <c r="D150" s="140" t="s">
        <v>187</v>
      </c>
      <c r="E150" s="141" t="s">
        <v>1172</v>
      </c>
      <c r="F150" s="142" t="s">
        <v>1173</v>
      </c>
      <c r="G150" s="143" t="s">
        <v>577</v>
      </c>
      <c r="H150" s="144">
        <v>240</v>
      </c>
      <c r="I150" s="145"/>
      <c r="J150" s="146">
        <f t="shared" si="10"/>
        <v>0</v>
      </c>
      <c r="K150" s="147"/>
      <c r="L150" s="28"/>
      <c r="M150" s="148" t="s">
        <v>1</v>
      </c>
      <c r="N150" s="149" t="s">
        <v>36</v>
      </c>
      <c r="P150" s="150">
        <f t="shared" si="11"/>
        <v>0</v>
      </c>
      <c r="Q150" s="150">
        <v>0</v>
      </c>
      <c r="R150" s="150">
        <f t="shared" si="12"/>
        <v>0</v>
      </c>
      <c r="S150" s="150">
        <v>0</v>
      </c>
      <c r="T150" s="151">
        <f t="shared" si="13"/>
        <v>0</v>
      </c>
      <c r="AR150" s="152" t="s">
        <v>191</v>
      </c>
      <c r="AT150" s="152" t="s">
        <v>187</v>
      </c>
      <c r="AU150" s="152" t="s">
        <v>77</v>
      </c>
      <c r="AY150" s="13" t="s">
        <v>185</v>
      </c>
      <c r="BE150" s="153">
        <f t="shared" si="14"/>
        <v>0</v>
      </c>
      <c r="BF150" s="153">
        <f t="shared" si="15"/>
        <v>0</v>
      </c>
      <c r="BG150" s="153">
        <f t="shared" si="16"/>
        <v>0</v>
      </c>
      <c r="BH150" s="153">
        <f t="shared" si="17"/>
        <v>0</v>
      </c>
      <c r="BI150" s="153">
        <f t="shared" si="18"/>
        <v>0</v>
      </c>
      <c r="BJ150" s="13" t="s">
        <v>83</v>
      </c>
      <c r="BK150" s="153">
        <f t="shared" si="19"/>
        <v>0</v>
      </c>
      <c r="BL150" s="13" t="s">
        <v>191</v>
      </c>
      <c r="BM150" s="152" t="s">
        <v>358</v>
      </c>
    </row>
    <row r="151" spans="2:65" s="1" customFormat="1" ht="21.75" customHeight="1">
      <c r="B151" s="139"/>
      <c r="C151" s="140" t="s">
        <v>273</v>
      </c>
      <c r="D151" s="140" t="s">
        <v>187</v>
      </c>
      <c r="E151" s="141" t="s">
        <v>1174</v>
      </c>
      <c r="F151" s="142" t="s">
        <v>1175</v>
      </c>
      <c r="G151" s="143" t="s">
        <v>1098</v>
      </c>
      <c r="H151" s="144">
        <v>1</v>
      </c>
      <c r="I151" s="145"/>
      <c r="J151" s="146">
        <f t="shared" si="10"/>
        <v>0</v>
      </c>
      <c r="K151" s="147"/>
      <c r="L151" s="28"/>
      <c r="M151" s="148" t="s">
        <v>1</v>
      </c>
      <c r="N151" s="149" t="s">
        <v>36</v>
      </c>
      <c r="P151" s="150">
        <f t="shared" si="11"/>
        <v>0</v>
      </c>
      <c r="Q151" s="150">
        <v>0</v>
      </c>
      <c r="R151" s="150">
        <f t="shared" si="12"/>
        <v>0</v>
      </c>
      <c r="S151" s="150">
        <v>0</v>
      </c>
      <c r="T151" s="151">
        <f t="shared" si="13"/>
        <v>0</v>
      </c>
      <c r="AR151" s="152" t="s">
        <v>191</v>
      </c>
      <c r="AT151" s="152" t="s">
        <v>187</v>
      </c>
      <c r="AU151" s="152" t="s">
        <v>77</v>
      </c>
      <c r="AY151" s="13" t="s">
        <v>185</v>
      </c>
      <c r="BE151" s="153">
        <f t="shared" si="14"/>
        <v>0</v>
      </c>
      <c r="BF151" s="153">
        <f t="shared" si="15"/>
        <v>0</v>
      </c>
      <c r="BG151" s="153">
        <f t="shared" si="16"/>
        <v>0</v>
      </c>
      <c r="BH151" s="153">
        <f t="shared" si="17"/>
        <v>0</v>
      </c>
      <c r="BI151" s="153">
        <f t="shared" si="18"/>
        <v>0</v>
      </c>
      <c r="BJ151" s="13" t="s">
        <v>83</v>
      </c>
      <c r="BK151" s="153">
        <f t="shared" si="19"/>
        <v>0</v>
      </c>
      <c r="BL151" s="13" t="s">
        <v>191</v>
      </c>
      <c r="BM151" s="152" t="s">
        <v>366</v>
      </c>
    </row>
    <row r="152" spans="2:65" s="1" customFormat="1" ht="21.75" customHeight="1">
      <c r="B152" s="139"/>
      <c r="C152" s="140" t="s">
        <v>277</v>
      </c>
      <c r="D152" s="140" t="s">
        <v>187</v>
      </c>
      <c r="E152" s="141" t="s">
        <v>1176</v>
      </c>
      <c r="F152" s="142" t="s">
        <v>1177</v>
      </c>
      <c r="G152" s="143" t="s">
        <v>577</v>
      </c>
      <c r="H152" s="144">
        <v>1200</v>
      </c>
      <c r="I152" s="145"/>
      <c r="J152" s="146">
        <f t="shared" si="10"/>
        <v>0</v>
      </c>
      <c r="K152" s="147"/>
      <c r="L152" s="28"/>
      <c r="M152" s="148" t="s">
        <v>1</v>
      </c>
      <c r="N152" s="149" t="s">
        <v>36</v>
      </c>
      <c r="P152" s="150">
        <f t="shared" si="11"/>
        <v>0</v>
      </c>
      <c r="Q152" s="150">
        <v>0</v>
      </c>
      <c r="R152" s="150">
        <f t="shared" si="12"/>
        <v>0</v>
      </c>
      <c r="S152" s="150">
        <v>0</v>
      </c>
      <c r="T152" s="151">
        <f t="shared" si="13"/>
        <v>0</v>
      </c>
      <c r="AR152" s="152" t="s">
        <v>191</v>
      </c>
      <c r="AT152" s="152" t="s">
        <v>187</v>
      </c>
      <c r="AU152" s="152" t="s">
        <v>77</v>
      </c>
      <c r="AY152" s="13" t="s">
        <v>185</v>
      </c>
      <c r="BE152" s="153">
        <f t="shared" si="14"/>
        <v>0</v>
      </c>
      <c r="BF152" s="153">
        <f t="shared" si="15"/>
        <v>0</v>
      </c>
      <c r="BG152" s="153">
        <f t="shared" si="16"/>
        <v>0</v>
      </c>
      <c r="BH152" s="153">
        <f t="shared" si="17"/>
        <v>0</v>
      </c>
      <c r="BI152" s="153">
        <f t="shared" si="18"/>
        <v>0</v>
      </c>
      <c r="BJ152" s="13" t="s">
        <v>83</v>
      </c>
      <c r="BK152" s="153">
        <f t="shared" si="19"/>
        <v>0</v>
      </c>
      <c r="BL152" s="13" t="s">
        <v>191</v>
      </c>
      <c r="BM152" s="152" t="s">
        <v>374</v>
      </c>
    </row>
    <row r="153" spans="2:65" s="1" customFormat="1" ht="24.25" customHeight="1">
      <c r="B153" s="139"/>
      <c r="C153" s="140" t="s">
        <v>7</v>
      </c>
      <c r="D153" s="140" t="s">
        <v>187</v>
      </c>
      <c r="E153" s="141" t="s">
        <v>1178</v>
      </c>
      <c r="F153" s="142" t="s">
        <v>1179</v>
      </c>
      <c r="G153" s="143" t="s">
        <v>255</v>
      </c>
      <c r="H153" s="144">
        <v>2</v>
      </c>
      <c r="I153" s="145"/>
      <c r="J153" s="146">
        <f t="shared" si="10"/>
        <v>0</v>
      </c>
      <c r="K153" s="147"/>
      <c r="L153" s="28"/>
      <c r="M153" s="148" t="s">
        <v>1</v>
      </c>
      <c r="N153" s="149" t="s">
        <v>36</v>
      </c>
      <c r="P153" s="150">
        <f t="shared" si="11"/>
        <v>0</v>
      </c>
      <c r="Q153" s="150">
        <v>0</v>
      </c>
      <c r="R153" s="150">
        <f t="shared" si="12"/>
        <v>0</v>
      </c>
      <c r="S153" s="150">
        <v>0</v>
      </c>
      <c r="T153" s="151">
        <f t="shared" si="13"/>
        <v>0</v>
      </c>
      <c r="AR153" s="152" t="s">
        <v>191</v>
      </c>
      <c r="AT153" s="152" t="s">
        <v>187</v>
      </c>
      <c r="AU153" s="152" t="s">
        <v>77</v>
      </c>
      <c r="AY153" s="13" t="s">
        <v>185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3" t="s">
        <v>83</v>
      </c>
      <c r="BK153" s="153">
        <f t="shared" si="19"/>
        <v>0</v>
      </c>
      <c r="BL153" s="13" t="s">
        <v>191</v>
      </c>
      <c r="BM153" s="152" t="s">
        <v>383</v>
      </c>
    </row>
    <row r="154" spans="2:65" s="11" customFormat="1" ht="26" customHeight="1">
      <c r="B154" s="127"/>
      <c r="D154" s="128" t="s">
        <v>69</v>
      </c>
      <c r="E154" s="129" t="s">
        <v>1104</v>
      </c>
      <c r="F154" s="129" t="s">
        <v>1180</v>
      </c>
      <c r="I154" s="130"/>
      <c r="J154" s="131">
        <f>BK154</f>
        <v>0</v>
      </c>
      <c r="L154" s="127"/>
      <c r="M154" s="132"/>
      <c r="P154" s="133">
        <f>SUM(P155:P160)</f>
        <v>0</v>
      </c>
      <c r="R154" s="133">
        <f>SUM(R155:R160)</f>
        <v>0</v>
      </c>
      <c r="T154" s="134">
        <f>SUM(T155:T160)</f>
        <v>0</v>
      </c>
      <c r="AR154" s="128" t="s">
        <v>191</v>
      </c>
      <c r="AT154" s="135" t="s">
        <v>69</v>
      </c>
      <c r="AU154" s="135" t="s">
        <v>70</v>
      </c>
      <c r="AY154" s="128" t="s">
        <v>185</v>
      </c>
      <c r="BK154" s="136">
        <f>SUM(BK155:BK160)</f>
        <v>0</v>
      </c>
    </row>
    <row r="155" spans="2:65" s="1" customFormat="1" ht="16.5" customHeight="1">
      <c r="B155" s="139"/>
      <c r="C155" s="140" t="s">
        <v>285</v>
      </c>
      <c r="D155" s="140" t="s">
        <v>187</v>
      </c>
      <c r="E155" s="141" t="s">
        <v>1181</v>
      </c>
      <c r="F155" s="142" t="s">
        <v>1182</v>
      </c>
      <c r="G155" s="143" t="s">
        <v>1114</v>
      </c>
      <c r="H155" s="144">
        <v>18</v>
      </c>
      <c r="I155" s="145"/>
      <c r="J155" s="146">
        <f t="shared" ref="J155:J160" si="20">ROUND(I155*H155,2)</f>
        <v>0</v>
      </c>
      <c r="K155" s="147"/>
      <c r="L155" s="28"/>
      <c r="M155" s="148" t="s">
        <v>1</v>
      </c>
      <c r="N155" s="149" t="s">
        <v>36</v>
      </c>
      <c r="P155" s="150">
        <f t="shared" ref="P155:P160" si="21">O155*H155</f>
        <v>0</v>
      </c>
      <c r="Q155" s="150">
        <v>0</v>
      </c>
      <c r="R155" s="150">
        <f t="shared" ref="R155:R160" si="22">Q155*H155</f>
        <v>0</v>
      </c>
      <c r="S155" s="150">
        <v>0</v>
      </c>
      <c r="T155" s="151">
        <f t="shared" ref="T155:T160" si="23">S155*H155</f>
        <v>0</v>
      </c>
      <c r="AR155" s="152" t="s">
        <v>1108</v>
      </c>
      <c r="AT155" s="152" t="s">
        <v>187</v>
      </c>
      <c r="AU155" s="152" t="s">
        <v>77</v>
      </c>
      <c r="AY155" s="13" t="s">
        <v>185</v>
      </c>
      <c r="BE155" s="153">
        <f t="shared" ref="BE155:BE160" si="24">IF(N155="základná",J155,0)</f>
        <v>0</v>
      </c>
      <c r="BF155" s="153">
        <f t="shared" ref="BF155:BF160" si="25">IF(N155="znížená",J155,0)</f>
        <v>0</v>
      </c>
      <c r="BG155" s="153">
        <f t="shared" ref="BG155:BG160" si="26">IF(N155="zákl. prenesená",J155,0)</f>
        <v>0</v>
      </c>
      <c r="BH155" s="153">
        <f t="shared" ref="BH155:BH160" si="27">IF(N155="zníž. prenesená",J155,0)</f>
        <v>0</v>
      </c>
      <c r="BI155" s="153">
        <f t="shared" ref="BI155:BI160" si="28">IF(N155="nulová",J155,0)</f>
        <v>0</v>
      </c>
      <c r="BJ155" s="13" t="s">
        <v>83</v>
      </c>
      <c r="BK155" s="153">
        <f t="shared" ref="BK155:BK160" si="29">ROUND(I155*H155,2)</f>
        <v>0</v>
      </c>
      <c r="BL155" s="13" t="s">
        <v>1108</v>
      </c>
      <c r="BM155" s="152" t="s">
        <v>391</v>
      </c>
    </row>
    <row r="156" spans="2:65" s="1" customFormat="1" ht="16.5" customHeight="1">
      <c r="B156" s="139"/>
      <c r="C156" s="140" t="s">
        <v>290</v>
      </c>
      <c r="D156" s="140" t="s">
        <v>187</v>
      </c>
      <c r="E156" s="141" t="s">
        <v>1183</v>
      </c>
      <c r="F156" s="142" t="s">
        <v>1184</v>
      </c>
      <c r="G156" s="143" t="s">
        <v>1085</v>
      </c>
      <c r="H156" s="144">
        <v>4</v>
      </c>
      <c r="I156" s="145"/>
      <c r="J156" s="146">
        <f t="shared" si="20"/>
        <v>0</v>
      </c>
      <c r="K156" s="147"/>
      <c r="L156" s="28"/>
      <c r="M156" s="148" t="s">
        <v>1</v>
      </c>
      <c r="N156" s="149" t="s">
        <v>36</v>
      </c>
      <c r="P156" s="150">
        <f t="shared" si="21"/>
        <v>0</v>
      </c>
      <c r="Q156" s="150">
        <v>0</v>
      </c>
      <c r="R156" s="150">
        <f t="shared" si="22"/>
        <v>0</v>
      </c>
      <c r="S156" s="150">
        <v>0</v>
      </c>
      <c r="T156" s="151">
        <f t="shared" si="23"/>
        <v>0</v>
      </c>
      <c r="AR156" s="152" t="s">
        <v>1108</v>
      </c>
      <c r="AT156" s="152" t="s">
        <v>187</v>
      </c>
      <c r="AU156" s="152" t="s">
        <v>77</v>
      </c>
      <c r="AY156" s="13" t="s">
        <v>185</v>
      </c>
      <c r="BE156" s="153">
        <f t="shared" si="24"/>
        <v>0</v>
      </c>
      <c r="BF156" s="153">
        <f t="shared" si="25"/>
        <v>0</v>
      </c>
      <c r="BG156" s="153">
        <f t="shared" si="26"/>
        <v>0</v>
      </c>
      <c r="BH156" s="153">
        <f t="shared" si="27"/>
        <v>0</v>
      </c>
      <c r="BI156" s="153">
        <f t="shared" si="28"/>
        <v>0</v>
      </c>
      <c r="BJ156" s="13" t="s">
        <v>83</v>
      </c>
      <c r="BK156" s="153">
        <f t="shared" si="29"/>
        <v>0</v>
      </c>
      <c r="BL156" s="13" t="s">
        <v>1108</v>
      </c>
      <c r="BM156" s="152" t="s">
        <v>399</v>
      </c>
    </row>
    <row r="157" spans="2:65" s="1" customFormat="1" ht="21.75" customHeight="1">
      <c r="B157" s="139"/>
      <c r="C157" s="140" t="s">
        <v>294</v>
      </c>
      <c r="D157" s="140" t="s">
        <v>187</v>
      </c>
      <c r="E157" s="141" t="s">
        <v>1185</v>
      </c>
      <c r="F157" s="142" t="s">
        <v>1186</v>
      </c>
      <c r="G157" s="143" t="s">
        <v>1085</v>
      </c>
      <c r="H157" s="144">
        <v>240</v>
      </c>
      <c r="I157" s="145"/>
      <c r="J157" s="146">
        <f t="shared" si="20"/>
        <v>0</v>
      </c>
      <c r="K157" s="147"/>
      <c r="L157" s="28"/>
      <c r="M157" s="148" t="s">
        <v>1</v>
      </c>
      <c r="N157" s="149" t="s">
        <v>36</v>
      </c>
      <c r="P157" s="150">
        <f t="shared" si="21"/>
        <v>0</v>
      </c>
      <c r="Q157" s="150">
        <v>0</v>
      </c>
      <c r="R157" s="150">
        <f t="shared" si="22"/>
        <v>0</v>
      </c>
      <c r="S157" s="150">
        <v>0</v>
      </c>
      <c r="T157" s="151">
        <f t="shared" si="23"/>
        <v>0</v>
      </c>
      <c r="AR157" s="152" t="s">
        <v>1108</v>
      </c>
      <c r="AT157" s="152" t="s">
        <v>187</v>
      </c>
      <c r="AU157" s="152" t="s">
        <v>77</v>
      </c>
      <c r="AY157" s="13" t="s">
        <v>185</v>
      </c>
      <c r="BE157" s="153">
        <f t="shared" si="24"/>
        <v>0</v>
      </c>
      <c r="BF157" s="153">
        <f t="shared" si="25"/>
        <v>0</v>
      </c>
      <c r="BG157" s="153">
        <f t="shared" si="26"/>
        <v>0</v>
      </c>
      <c r="BH157" s="153">
        <f t="shared" si="27"/>
        <v>0</v>
      </c>
      <c r="BI157" s="153">
        <f t="shared" si="28"/>
        <v>0</v>
      </c>
      <c r="BJ157" s="13" t="s">
        <v>83</v>
      </c>
      <c r="BK157" s="153">
        <f t="shared" si="29"/>
        <v>0</v>
      </c>
      <c r="BL157" s="13" t="s">
        <v>1108</v>
      </c>
      <c r="BM157" s="152" t="s">
        <v>407</v>
      </c>
    </row>
    <row r="158" spans="2:65" s="1" customFormat="1" ht="16.5" customHeight="1">
      <c r="B158" s="139"/>
      <c r="C158" s="140" t="s">
        <v>298</v>
      </c>
      <c r="D158" s="140" t="s">
        <v>187</v>
      </c>
      <c r="E158" s="141" t="s">
        <v>1187</v>
      </c>
      <c r="F158" s="142" t="s">
        <v>1188</v>
      </c>
      <c r="G158" s="143" t="s">
        <v>223</v>
      </c>
      <c r="H158" s="144">
        <v>3.2</v>
      </c>
      <c r="I158" s="145"/>
      <c r="J158" s="146">
        <f t="shared" si="20"/>
        <v>0</v>
      </c>
      <c r="K158" s="147"/>
      <c r="L158" s="28"/>
      <c r="M158" s="148" t="s">
        <v>1</v>
      </c>
      <c r="N158" s="149" t="s">
        <v>36</v>
      </c>
      <c r="P158" s="150">
        <f t="shared" si="21"/>
        <v>0</v>
      </c>
      <c r="Q158" s="150">
        <v>0</v>
      </c>
      <c r="R158" s="150">
        <f t="shared" si="22"/>
        <v>0</v>
      </c>
      <c r="S158" s="150">
        <v>0</v>
      </c>
      <c r="T158" s="151">
        <f t="shared" si="23"/>
        <v>0</v>
      </c>
      <c r="AR158" s="152" t="s">
        <v>1108</v>
      </c>
      <c r="AT158" s="152" t="s">
        <v>187</v>
      </c>
      <c r="AU158" s="152" t="s">
        <v>77</v>
      </c>
      <c r="AY158" s="13" t="s">
        <v>185</v>
      </c>
      <c r="BE158" s="153">
        <f t="shared" si="24"/>
        <v>0</v>
      </c>
      <c r="BF158" s="153">
        <f t="shared" si="25"/>
        <v>0</v>
      </c>
      <c r="BG158" s="153">
        <f t="shared" si="26"/>
        <v>0</v>
      </c>
      <c r="BH158" s="153">
        <f t="shared" si="27"/>
        <v>0</v>
      </c>
      <c r="BI158" s="153">
        <f t="shared" si="28"/>
        <v>0</v>
      </c>
      <c r="BJ158" s="13" t="s">
        <v>83</v>
      </c>
      <c r="BK158" s="153">
        <f t="shared" si="29"/>
        <v>0</v>
      </c>
      <c r="BL158" s="13" t="s">
        <v>1108</v>
      </c>
      <c r="BM158" s="152" t="s">
        <v>415</v>
      </c>
    </row>
    <row r="159" spans="2:65" s="1" customFormat="1" ht="16.5" customHeight="1">
      <c r="B159" s="139"/>
      <c r="C159" s="140" t="s">
        <v>302</v>
      </c>
      <c r="D159" s="140" t="s">
        <v>187</v>
      </c>
      <c r="E159" s="141" t="s">
        <v>1117</v>
      </c>
      <c r="F159" s="142" t="s">
        <v>1189</v>
      </c>
      <c r="G159" s="143" t="s">
        <v>190</v>
      </c>
      <c r="H159" s="144">
        <v>1224</v>
      </c>
      <c r="I159" s="145"/>
      <c r="J159" s="146">
        <f t="shared" si="20"/>
        <v>0</v>
      </c>
      <c r="K159" s="147"/>
      <c r="L159" s="28"/>
      <c r="M159" s="148" t="s">
        <v>1</v>
      </c>
      <c r="N159" s="149" t="s">
        <v>36</v>
      </c>
      <c r="P159" s="150">
        <f t="shared" si="21"/>
        <v>0</v>
      </c>
      <c r="Q159" s="150">
        <v>0</v>
      </c>
      <c r="R159" s="150">
        <f t="shared" si="22"/>
        <v>0</v>
      </c>
      <c r="S159" s="150">
        <v>0</v>
      </c>
      <c r="T159" s="151">
        <f t="shared" si="23"/>
        <v>0</v>
      </c>
      <c r="AR159" s="152" t="s">
        <v>1108</v>
      </c>
      <c r="AT159" s="152" t="s">
        <v>187</v>
      </c>
      <c r="AU159" s="152" t="s">
        <v>77</v>
      </c>
      <c r="AY159" s="13" t="s">
        <v>185</v>
      </c>
      <c r="BE159" s="153">
        <f t="shared" si="24"/>
        <v>0</v>
      </c>
      <c r="BF159" s="153">
        <f t="shared" si="25"/>
        <v>0</v>
      </c>
      <c r="BG159" s="153">
        <f t="shared" si="26"/>
        <v>0</v>
      </c>
      <c r="BH159" s="153">
        <f t="shared" si="27"/>
        <v>0</v>
      </c>
      <c r="BI159" s="153">
        <f t="shared" si="28"/>
        <v>0</v>
      </c>
      <c r="BJ159" s="13" t="s">
        <v>83</v>
      </c>
      <c r="BK159" s="153">
        <f t="shared" si="29"/>
        <v>0</v>
      </c>
      <c r="BL159" s="13" t="s">
        <v>1108</v>
      </c>
      <c r="BM159" s="152" t="s">
        <v>423</v>
      </c>
    </row>
    <row r="160" spans="2:65" s="1" customFormat="1" ht="24.25" customHeight="1">
      <c r="B160" s="139"/>
      <c r="C160" s="140" t="s">
        <v>306</v>
      </c>
      <c r="D160" s="140" t="s">
        <v>187</v>
      </c>
      <c r="E160" s="141" t="s">
        <v>1083</v>
      </c>
      <c r="F160" s="142" t="s">
        <v>1190</v>
      </c>
      <c r="G160" s="143" t="s">
        <v>1098</v>
      </c>
      <c r="H160" s="144">
        <v>1</v>
      </c>
      <c r="I160" s="145"/>
      <c r="J160" s="146">
        <f t="shared" si="20"/>
        <v>0</v>
      </c>
      <c r="K160" s="147"/>
      <c r="L160" s="28"/>
      <c r="M160" s="148" t="s">
        <v>1</v>
      </c>
      <c r="N160" s="149" t="s">
        <v>36</v>
      </c>
      <c r="P160" s="150">
        <f t="shared" si="21"/>
        <v>0</v>
      </c>
      <c r="Q160" s="150">
        <v>0</v>
      </c>
      <c r="R160" s="150">
        <f t="shared" si="22"/>
        <v>0</v>
      </c>
      <c r="S160" s="150">
        <v>0</v>
      </c>
      <c r="T160" s="151">
        <f t="shared" si="23"/>
        <v>0</v>
      </c>
      <c r="AR160" s="152" t="s">
        <v>1108</v>
      </c>
      <c r="AT160" s="152" t="s">
        <v>187</v>
      </c>
      <c r="AU160" s="152" t="s">
        <v>77</v>
      </c>
      <c r="AY160" s="13" t="s">
        <v>185</v>
      </c>
      <c r="BE160" s="153">
        <f t="shared" si="24"/>
        <v>0</v>
      </c>
      <c r="BF160" s="153">
        <f t="shared" si="25"/>
        <v>0</v>
      </c>
      <c r="BG160" s="153">
        <f t="shared" si="26"/>
        <v>0</v>
      </c>
      <c r="BH160" s="153">
        <f t="shared" si="27"/>
        <v>0</v>
      </c>
      <c r="BI160" s="153">
        <f t="shared" si="28"/>
        <v>0</v>
      </c>
      <c r="BJ160" s="13" t="s">
        <v>83</v>
      </c>
      <c r="BK160" s="153">
        <f t="shared" si="29"/>
        <v>0</v>
      </c>
      <c r="BL160" s="13" t="s">
        <v>1108</v>
      </c>
      <c r="BM160" s="152" t="s">
        <v>432</v>
      </c>
    </row>
    <row r="161" spans="2:65" s="11" customFormat="1" ht="26" customHeight="1">
      <c r="B161" s="127"/>
      <c r="D161" s="128" t="s">
        <v>69</v>
      </c>
      <c r="E161" s="129" t="s">
        <v>818</v>
      </c>
      <c r="F161" s="129" t="s">
        <v>1111</v>
      </c>
      <c r="I161" s="130"/>
      <c r="J161" s="131">
        <f>BK161</f>
        <v>0</v>
      </c>
      <c r="L161" s="127"/>
      <c r="M161" s="132"/>
      <c r="P161" s="133">
        <f>SUM(P162:P168)</f>
        <v>0</v>
      </c>
      <c r="R161" s="133">
        <f>SUM(R162:R168)</f>
        <v>0</v>
      </c>
      <c r="T161" s="134">
        <f>SUM(T162:T168)</f>
        <v>0</v>
      </c>
      <c r="AR161" s="128" t="s">
        <v>203</v>
      </c>
      <c r="AT161" s="135" t="s">
        <v>69</v>
      </c>
      <c r="AU161" s="135" t="s">
        <v>70</v>
      </c>
      <c r="AY161" s="128" t="s">
        <v>185</v>
      </c>
      <c r="BK161" s="136">
        <f>SUM(BK162:BK168)</f>
        <v>0</v>
      </c>
    </row>
    <row r="162" spans="2:65" s="1" customFormat="1" ht="21.75" customHeight="1">
      <c r="B162" s="139"/>
      <c r="C162" s="140" t="s">
        <v>310</v>
      </c>
      <c r="D162" s="140" t="s">
        <v>187</v>
      </c>
      <c r="E162" s="141" t="s">
        <v>1191</v>
      </c>
      <c r="F162" s="142" t="s">
        <v>1192</v>
      </c>
      <c r="G162" s="143" t="s">
        <v>1085</v>
      </c>
      <c r="H162" s="144">
        <v>60</v>
      </c>
      <c r="I162" s="145"/>
      <c r="J162" s="146">
        <f t="shared" ref="J162:J168" si="30">ROUND(I162*H162,2)</f>
        <v>0</v>
      </c>
      <c r="K162" s="147"/>
      <c r="L162" s="28"/>
      <c r="M162" s="148" t="s">
        <v>1</v>
      </c>
      <c r="N162" s="149" t="s">
        <v>36</v>
      </c>
      <c r="P162" s="150">
        <f t="shared" ref="P162:P168" si="31">O162*H162</f>
        <v>0</v>
      </c>
      <c r="Q162" s="150">
        <v>0</v>
      </c>
      <c r="R162" s="150">
        <f t="shared" ref="R162:R168" si="32">Q162*H162</f>
        <v>0</v>
      </c>
      <c r="S162" s="150">
        <v>0</v>
      </c>
      <c r="T162" s="151">
        <f t="shared" ref="T162:T168" si="33">S162*H162</f>
        <v>0</v>
      </c>
      <c r="AR162" s="152" t="s">
        <v>191</v>
      </c>
      <c r="AT162" s="152" t="s">
        <v>187</v>
      </c>
      <c r="AU162" s="152" t="s">
        <v>77</v>
      </c>
      <c r="AY162" s="13" t="s">
        <v>185</v>
      </c>
      <c r="BE162" s="153">
        <f t="shared" ref="BE162:BE168" si="34">IF(N162="základná",J162,0)</f>
        <v>0</v>
      </c>
      <c r="BF162" s="153">
        <f t="shared" ref="BF162:BF168" si="35">IF(N162="znížená",J162,0)</f>
        <v>0</v>
      </c>
      <c r="BG162" s="153">
        <f t="shared" ref="BG162:BG168" si="36">IF(N162="zákl. prenesená",J162,0)</f>
        <v>0</v>
      </c>
      <c r="BH162" s="153">
        <f t="shared" ref="BH162:BH168" si="37">IF(N162="zníž. prenesená",J162,0)</f>
        <v>0</v>
      </c>
      <c r="BI162" s="153">
        <f t="shared" ref="BI162:BI168" si="38">IF(N162="nulová",J162,0)</f>
        <v>0</v>
      </c>
      <c r="BJ162" s="13" t="s">
        <v>83</v>
      </c>
      <c r="BK162" s="153">
        <f t="shared" ref="BK162:BK168" si="39">ROUND(I162*H162,2)</f>
        <v>0</v>
      </c>
      <c r="BL162" s="13" t="s">
        <v>191</v>
      </c>
      <c r="BM162" s="152" t="s">
        <v>440</v>
      </c>
    </row>
    <row r="163" spans="2:65" s="1" customFormat="1" ht="21.75" customHeight="1">
      <c r="B163" s="139"/>
      <c r="C163" s="140" t="s">
        <v>314</v>
      </c>
      <c r="D163" s="140" t="s">
        <v>187</v>
      </c>
      <c r="E163" s="141" t="s">
        <v>1193</v>
      </c>
      <c r="F163" s="142" t="s">
        <v>1194</v>
      </c>
      <c r="G163" s="143" t="s">
        <v>1098</v>
      </c>
      <c r="H163" s="144">
        <v>1</v>
      </c>
      <c r="I163" s="145"/>
      <c r="J163" s="146">
        <f t="shared" si="30"/>
        <v>0</v>
      </c>
      <c r="K163" s="147"/>
      <c r="L163" s="28"/>
      <c r="M163" s="148" t="s">
        <v>1</v>
      </c>
      <c r="N163" s="149" t="s">
        <v>36</v>
      </c>
      <c r="P163" s="150">
        <f t="shared" si="31"/>
        <v>0</v>
      </c>
      <c r="Q163" s="150">
        <v>0</v>
      </c>
      <c r="R163" s="150">
        <f t="shared" si="32"/>
        <v>0</v>
      </c>
      <c r="S163" s="150">
        <v>0</v>
      </c>
      <c r="T163" s="151">
        <f t="shared" si="33"/>
        <v>0</v>
      </c>
      <c r="AR163" s="152" t="s">
        <v>191</v>
      </c>
      <c r="AT163" s="152" t="s">
        <v>187</v>
      </c>
      <c r="AU163" s="152" t="s">
        <v>77</v>
      </c>
      <c r="AY163" s="13" t="s">
        <v>185</v>
      </c>
      <c r="BE163" s="153">
        <f t="shared" si="34"/>
        <v>0</v>
      </c>
      <c r="BF163" s="153">
        <f t="shared" si="35"/>
        <v>0</v>
      </c>
      <c r="BG163" s="153">
        <f t="shared" si="36"/>
        <v>0</v>
      </c>
      <c r="BH163" s="153">
        <f t="shared" si="37"/>
        <v>0</v>
      </c>
      <c r="BI163" s="153">
        <f t="shared" si="38"/>
        <v>0</v>
      </c>
      <c r="BJ163" s="13" t="s">
        <v>83</v>
      </c>
      <c r="BK163" s="153">
        <f t="shared" si="39"/>
        <v>0</v>
      </c>
      <c r="BL163" s="13" t="s">
        <v>191</v>
      </c>
      <c r="BM163" s="152" t="s">
        <v>448</v>
      </c>
    </row>
    <row r="164" spans="2:65" s="1" customFormat="1" ht="16.5" customHeight="1">
      <c r="B164" s="139"/>
      <c r="C164" s="140" t="s">
        <v>318</v>
      </c>
      <c r="D164" s="140" t="s">
        <v>187</v>
      </c>
      <c r="E164" s="141" t="s">
        <v>1119</v>
      </c>
      <c r="F164" s="142" t="s">
        <v>828</v>
      </c>
      <c r="G164" s="143" t="s">
        <v>1098</v>
      </c>
      <c r="H164" s="144">
        <v>1</v>
      </c>
      <c r="I164" s="145"/>
      <c r="J164" s="146">
        <f t="shared" si="30"/>
        <v>0</v>
      </c>
      <c r="K164" s="147"/>
      <c r="L164" s="28"/>
      <c r="M164" s="148" t="s">
        <v>1</v>
      </c>
      <c r="N164" s="149" t="s">
        <v>36</v>
      </c>
      <c r="P164" s="150">
        <f t="shared" si="31"/>
        <v>0</v>
      </c>
      <c r="Q164" s="150">
        <v>0</v>
      </c>
      <c r="R164" s="150">
        <f t="shared" si="32"/>
        <v>0</v>
      </c>
      <c r="S164" s="150">
        <v>0</v>
      </c>
      <c r="T164" s="151">
        <f t="shared" si="33"/>
        <v>0</v>
      </c>
      <c r="AR164" s="152" t="s">
        <v>191</v>
      </c>
      <c r="AT164" s="152" t="s">
        <v>187</v>
      </c>
      <c r="AU164" s="152" t="s">
        <v>77</v>
      </c>
      <c r="AY164" s="13" t="s">
        <v>185</v>
      </c>
      <c r="BE164" s="153">
        <f t="shared" si="34"/>
        <v>0</v>
      </c>
      <c r="BF164" s="153">
        <f t="shared" si="35"/>
        <v>0</v>
      </c>
      <c r="BG164" s="153">
        <f t="shared" si="36"/>
        <v>0</v>
      </c>
      <c r="BH164" s="153">
        <f t="shared" si="37"/>
        <v>0</v>
      </c>
      <c r="BI164" s="153">
        <f t="shared" si="38"/>
        <v>0</v>
      </c>
      <c r="BJ164" s="13" t="s">
        <v>83</v>
      </c>
      <c r="BK164" s="153">
        <f t="shared" si="39"/>
        <v>0</v>
      </c>
      <c r="BL164" s="13" t="s">
        <v>191</v>
      </c>
      <c r="BM164" s="152" t="s">
        <v>456</v>
      </c>
    </row>
    <row r="165" spans="2:65" s="1" customFormat="1" ht="24.25" customHeight="1">
      <c r="B165" s="139"/>
      <c r="C165" s="140" t="s">
        <v>322</v>
      </c>
      <c r="D165" s="140" t="s">
        <v>187</v>
      </c>
      <c r="E165" s="141" t="s">
        <v>1195</v>
      </c>
      <c r="F165" s="142" t="s">
        <v>1121</v>
      </c>
      <c r="G165" s="143" t="s">
        <v>1098</v>
      </c>
      <c r="H165" s="144">
        <v>1</v>
      </c>
      <c r="I165" s="145"/>
      <c r="J165" s="146">
        <f t="shared" si="30"/>
        <v>0</v>
      </c>
      <c r="K165" s="147"/>
      <c r="L165" s="28"/>
      <c r="M165" s="148" t="s">
        <v>1</v>
      </c>
      <c r="N165" s="149" t="s">
        <v>36</v>
      </c>
      <c r="P165" s="150">
        <f t="shared" si="31"/>
        <v>0</v>
      </c>
      <c r="Q165" s="150">
        <v>0</v>
      </c>
      <c r="R165" s="150">
        <f t="shared" si="32"/>
        <v>0</v>
      </c>
      <c r="S165" s="150">
        <v>0</v>
      </c>
      <c r="T165" s="151">
        <f t="shared" si="33"/>
        <v>0</v>
      </c>
      <c r="AR165" s="152" t="s">
        <v>191</v>
      </c>
      <c r="AT165" s="152" t="s">
        <v>187</v>
      </c>
      <c r="AU165" s="152" t="s">
        <v>77</v>
      </c>
      <c r="AY165" s="13" t="s">
        <v>185</v>
      </c>
      <c r="BE165" s="153">
        <f t="shared" si="34"/>
        <v>0</v>
      </c>
      <c r="BF165" s="153">
        <f t="shared" si="35"/>
        <v>0</v>
      </c>
      <c r="BG165" s="153">
        <f t="shared" si="36"/>
        <v>0</v>
      </c>
      <c r="BH165" s="153">
        <f t="shared" si="37"/>
        <v>0</v>
      </c>
      <c r="BI165" s="153">
        <f t="shared" si="38"/>
        <v>0</v>
      </c>
      <c r="BJ165" s="13" t="s">
        <v>83</v>
      </c>
      <c r="BK165" s="153">
        <f t="shared" si="39"/>
        <v>0</v>
      </c>
      <c r="BL165" s="13" t="s">
        <v>191</v>
      </c>
      <c r="BM165" s="152" t="s">
        <v>464</v>
      </c>
    </row>
    <row r="166" spans="2:65" s="1" customFormat="1" ht="16.5" customHeight="1">
      <c r="B166" s="139"/>
      <c r="C166" s="140" t="s">
        <v>326</v>
      </c>
      <c r="D166" s="140" t="s">
        <v>187</v>
      </c>
      <c r="E166" s="141" t="s">
        <v>1122</v>
      </c>
      <c r="F166" s="142" t="s">
        <v>1123</v>
      </c>
      <c r="G166" s="143" t="s">
        <v>1098</v>
      </c>
      <c r="H166" s="144">
        <v>1</v>
      </c>
      <c r="I166" s="145"/>
      <c r="J166" s="146">
        <f t="shared" si="30"/>
        <v>0</v>
      </c>
      <c r="K166" s="147"/>
      <c r="L166" s="28"/>
      <c r="M166" s="148" t="s">
        <v>1</v>
      </c>
      <c r="N166" s="149" t="s">
        <v>36</v>
      </c>
      <c r="P166" s="150">
        <f t="shared" si="31"/>
        <v>0</v>
      </c>
      <c r="Q166" s="150">
        <v>0</v>
      </c>
      <c r="R166" s="150">
        <f t="shared" si="32"/>
        <v>0</v>
      </c>
      <c r="S166" s="150">
        <v>0</v>
      </c>
      <c r="T166" s="151">
        <f t="shared" si="33"/>
        <v>0</v>
      </c>
      <c r="AR166" s="152" t="s">
        <v>191</v>
      </c>
      <c r="AT166" s="152" t="s">
        <v>187</v>
      </c>
      <c r="AU166" s="152" t="s">
        <v>77</v>
      </c>
      <c r="AY166" s="13" t="s">
        <v>185</v>
      </c>
      <c r="BE166" s="153">
        <f t="shared" si="34"/>
        <v>0</v>
      </c>
      <c r="BF166" s="153">
        <f t="shared" si="35"/>
        <v>0</v>
      </c>
      <c r="BG166" s="153">
        <f t="shared" si="36"/>
        <v>0</v>
      </c>
      <c r="BH166" s="153">
        <f t="shared" si="37"/>
        <v>0</v>
      </c>
      <c r="BI166" s="153">
        <f t="shared" si="38"/>
        <v>0</v>
      </c>
      <c r="BJ166" s="13" t="s">
        <v>83</v>
      </c>
      <c r="BK166" s="153">
        <f t="shared" si="39"/>
        <v>0</v>
      </c>
      <c r="BL166" s="13" t="s">
        <v>191</v>
      </c>
      <c r="BM166" s="152" t="s">
        <v>472</v>
      </c>
    </row>
    <row r="167" spans="2:65" s="1" customFormat="1" ht="16.5" customHeight="1">
      <c r="B167" s="139"/>
      <c r="C167" s="140" t="s">
        <v>330</v>
      </c>
      <c r="D167" s="140" t="s">
        <v>187</v>
      </c>
      <c r="E167" s="141" t="s">
        <v>1196</v>
      </c>
      <c r="F167" s="142" t="s">
        <v>1125</v>
      </c>
      <c r="G167" s="143" t="s">
        <v>1098</v>
      </c>
      <c r="H167" s="144">
        <v>1</v>
      </c>
      <c r="I167" s="145"/>
      <c r="J167" s="146">
        <f t="shared" si="30"/>
        <v>0</v>
      </c>
      <c r="K167" s="147"/>
      <c r="L167" s="28"/>
      <c r="M167" s="148" t="s">
        <v>1</v>
      </c>
      <c r="N167" s="149" t="s">
        <v>36</v>
      </c>
      <c r="P167" s="150">
        <f t="shared" si="31"/>
        <v>0</v>
      </c>
      <c r="Q167" s="150">
        <v>0</v>
      </c>
      <c r="R167" s="150">
        <f t="shared" si="32"/>
        <v>0</v>
      </c>
      <c r="S167" s="150">
        <v>0</v>
      </c>
      <c r="T167" s="151">
        <f t="shared" si="33"/>
        <v>0</v>
      </c>
      <c r="AR167" s="152" t="s">
        <v>191</v>
      </c>
      <c r="AT167" s="152" t="s">
        <v>187</v>
      </c>
      <c r="AU167" s="152" t="s">
        <v>77</v>
      </c>
      <c r="AY167" s="13" t="s">
        <v>185</v>
      </c>
      <c r="BE167" s="153">
        <f t="shared" si="34"/>
        <v>0</v>
      </c>
      <c r="BF167" s="153">
        <f t="shared" si="35"/>
        <v>0</v>
      </c>
      <c r="BG167" s="153">
        <f t="shared" si="36"/>
        <v>0</v>
      </c>
      <c r="BH167" s="153">
        <f t="shared" si="37"/>
        <v>0</v>
      </c>
      <c r="BI167" s="153">
        <f t="shared" si="38"/>
        <v>0</v>
      </c>
      <c r="BJ167" s="13" t="s">
        <v>83</v>
      </c>
      <c r="BK167" s="153">
        <f t="shared" si="39"/>
        <v>0</v>
      </c>
      <c r="BL167" s="13" t="s">
        <v>191</v>
      </c>
      <c r="BM167" s="152" t="s">
        <v>480</v>
      </c>
    </row>
    <row r="168" spans="2:65" s="1" customFormat="1" ht="16.5" customHeight="1">
      <c r="B168" s="139"/>
      <c r="C168" s="140" t="s">
        <v>334</v>
      </c>
      <c r="D168" s="140" t="s">
        <v>187</v>
      </c>
      <c r="E168" s="141" t="s">
        <v>1197</v>
      </c>
      <c r="F168" s="142" t="s">
        <v>1198</v>
      </c>
      <c r="G168" s="143" t="s">
        <v>1098</v>
      </c>
      <c r="H168" s="144">
        <v>1</v>
      </c>
      <c r="I168" s="145"/>
      <c r="J168" s="146">
        <f t="shared" si="30"/>
        <v>0</v>
      </c>
      <c r="K168" s="147"/>
      <c r="L168" s="28"/>
      <c r="M168" s="166" t="s">
        <v>1</v>
      </c>
      <c r="N168" s="167" t="s">
        <v>36</v>
      </c>
      <c r="O168" s="168"/>
      <c r="P168" s="169">
        <f t="shared" si="31"/>
        <v>0</v>
      </c>
      <c r="Q168" s="169">
        <v>0</v>
      </c>
      <c r="R168" s="169">
        <f t="shared" si="32"/>
        <v>0</v>
      </c>
      <c r="S168" s="169">
        <v>0</v>
      </c>
      <c r="T168" s="170">
        <f t="shared" si="33"/>
        <v>0</v>
      </c>
      <c r="AR168" s="152" t="s">
        <v>191</v>
      </c>
      <c r="AT168" s="152" t="s">
        <v>187</v>
      </c>
      <c r="AU168" s="152" t="s">
        <v>77</v>
      </c>
      <c r="AY168" s="13" t="s">
        <v>185</v>
      </c>
      <c r="BE168" s="153">
        <f t="shared" si="34"/>
        <v>0</v>
      </c>
      <c r="BF168" s="153">
        <f t="shared" si="35"/>
        <v>0</v>
      </c>
      <c r="BG168" s="153">
        <f t="shared" si="36"/>
        <v>0</v>
      </c>
      <c r="BH168" s="153">
        <f t="shared" si="37"/>
        <v>0</v>
      </c>
      <c r="BI168" s="153">
        <f t="shared" si="38"/>
        <v>0</v>
      </c>
      <c r="BJ168" s="13" t="s">
        <v>83</v>
      </c>
      <c r="BK168" s="153">
        <f t="shared" si="39"/>
        <v>0</v>
      </c>
      <c r="BL168" s="13" t="s">
        <v>191</v>
      </c>
      <c r="BM168" s="152" t="s">
        <v>1199</v>
      </c>
    </row>
    <row r="169" spans="2:65" s="1" customFormat="1" ht="7" customHeight="1">
      <c r="B169" s="43"/>
      <c r="C169" s="44"/>
      <c r="D169" s="44"/>
      <c r="E169" s="44"/>
      <c r="F169" s="44"/>
      <c r="G169" s="44"/>
      <c r="H169" s="44"/>
      <c r="I169" s="44"/>
      <c r="J169" s="44"/>
      <c r="K169" s="44"/>
      <c r="L169" s="28"/>
    </row>
  </sheetData>
  <autoFilter ref="C127:K168" xr:uid="{00000000-0009-0000-0000-000004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9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99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3">
      <c r="B8" s="16"/>
      <c r="D8" s="23" t="s">
        <v>134</v>
      </c>
      <c r="L8" s="16"/>
    </row>
    <row r="9" spans="2:46" ht="16.5" customHeight="1">
      <c r="B9" s="16"/>
      <c r="E9" s="222" t="s">
        <v>135</v>
      </c>
      <c r="F9" s="188"/>
      <c r="G9" s="188"/>
      <c r="H9" s="188"/>
      <c r="L9" s="16"/>
    </row>
    <row r="10" spans="2:46" ht="12" customHeight="1">
      <c r="B10" s="16"/>
      <c r="D10" s="23" t="s">
        <v>136</v>
      </c>
      <c r="L10" s="16"/>
    </row>
    <row r="11" spans="2:46" s="1" customFormat="1" ht="16.5" customHeight="1">
      <c r="B11" s="28"/>
      <c r="E11" s="219" t="s">
        <v>830</v>
      </c>
      <c r="F11" s="221"/>
      <c r="G11" s="221"/>
      <c r="H11" s="221"/>
      <c r="L11" s="28"/>
    </row>
    <row r="12" spans="2:46" s="1" customFormat="1" ht="12" customHeight="1">
      <c r="B12" s="28"/>
      <c r="D12" s="23" t="s">
        <v>831</v>
      </c>
      <c r="L12" s="28"/>
    </row>
    <row r="13" spans="2:46" s="1" customFormat="1" ht="16.5" customHeight="1">
      <c r="B13" s="28"/>
      <c r="E13" s="178" t="s">
        <v>1200</v>
      </c>
      <c r="F13" s="221"/>
      <c r="G13" s="221"/>
      <c r="H13" s="221"/>
      <c r="L13" s="28"/>
    </row>
    <row r="14" spans="2:46" s="1" customFormat="1">
      <c r="B14" s="28"/>
      <c r="L14" s="28"/>
    </row>
    <row r="15" spans="2:46" s="1" customFormat="1" ht="12" customHeight="1">
      <c r="B15" s="28"/>
      <c r="D15" s="23" t="s">
        <v>16</v>
      </c>
      <c r="F15" s="21" t="s">
        <v>1</v>
      </c>
      <c r="I15" s="23" t="s">
        <v>17</v>
      </c>
      <c r="J15" s="21" t="s">
        <v>1</v>
      </c>
      <c r="L15" s="28"/>
    </row>
    <row r="16" spans="2:46" s="1" customFormat="1" ht="12" customHeight="1">
      <c r="B16" s="28"/>
      <c r="D16" s="23" t="s">
        <v>18</v>
      </c>
      <c r="F16" s="21" t="s">
        <v>19</v>
      </c>
      <c r="I16" s="23" t="s">
        <v>20</v>
      </c>
      <c r="J16" s="51">
        <f>'Rekapitulácia stavby'!AN8</f>
        <v>46034</v>
      </c>
      <c r="L16" s="28"/>
    </row>
    <row r="17" spans="2:12" s="1" customFormat="1" ht="11" customHeight="1">
      <c r="B17" s="28"/>
      <c r="L17" s="28"/>
    </row>
    <row r="18" spans="2:12" s="1" customFormat="1" ht="12" customHeight="1">
      <c r="B18" s="28"/>
      <c r="D18" s="23" t="s">
        <v>21</v>
      </c>
      <c r="I18" s="23" t="s">
        <v>22</v>
      </c>
      <c r="J18" s="21" t="str">
        <f>IF('Rekapitulácia stavby'!AN10="","",'Rekapitulácia stavby'!AN10)</f>
        <v/>
      </c>
      <c r="L18" s="28"/>
    </row>
    <row r="19" spans="2:12" s="1" customFormat="1" ht="18" customHeight="1">
      <c r="B19" s="28"/>
      <c r="E19" s="21" t="str">
        <f>IF('Rekapitulácia stavby'!E11="","",'Rekapitulácia stavby'!E11)</f>
        <v xml:space="preserve"> </v>
      </c>
      <c r="I19" s="23" t="s">
        <v>23</v>
      </c>
      <c r="J19" s="21" t="str">
        <f>IF('Rekapitulácia stavby'!AN11="","",'Rekapitulácia stavby'!AN11)</f>
        <v/>
      </c>
      <c r="L19" s="28"/>
    </row>
    <row r="20" spans="2:12" s="1" customFormat="1" ht="7" customHeight="1">
      <c r="B20" s="28"/>
      <c r="L20" s="28"/>
    </row>
    <row r="21" spans="2:12" s="1" customFormat="1" ht="12" customHeight="1">
      <c r="B21" s="28"/>
      <c r="D21" s="23" t="s">
        <v>24</v>
      </c>
      <c r="I21" s="23" t="s">
        <v>22</v>
      </c>
      <c r="J21" s="24" t="str">
        <f>'Rekapitulácia stavby'!AN13</f>
        <v>Vyplň údaj</v>
      </c>
      <c r="L21" s="28"/>
    </row>
    <row r="22" spans="2:12" s="1" customFormat="1" ht="18" customHeight="1">
      <c r="B22" s="28"/>
      <c r="E22" s="224" t="str">
        <f>'Rekapitulácia stavby'!E14</f>
        <v>Vyplň údaj</v>
      </c>
      <c r="F22" s="187"/>
      <c r="G22" s="187"/>
      <c r="H22" s="187"/>
      <c r="I22" s="23" t="s">
        <v>23</v>
      </c>
      <c r="J22" s="24" t="str">
        <f>'Rekapitulácia stavby'!AN14</f>
        <v>Vyplň údaj</v>
      </c>
      <c r="L22" s="28"/>
    </row>
    <row r="23" spans="2:12" s="1" customFormat="1" ht="7" customHeight="1">
      <c r="B23" s="28"/>
      <c r="L23" s="28"/>
    </row>
    <row r="24" spans="2:12" s="1" customFormat="1" ht="12" customHeight="1">
      <c r="B24" s="28"/>
      <c r="D24" s="23" t="s">
        <v>26</v>
      </c>
      <c r="I24" s="23" t="s">
        <v>22</v>
      </c>
      <c r="J24" s="21" t="str">
        <f>IF('Rekapitulácia stavby'!AN16="","",'Rekapitulácia stavby'!AN16)</f>
        <v/>
      </c>
      <c r="L24" s="28"/>
    </row>
    <row r="25" spans="2:12" s="1" customFormat="1" ht="18" customHeight="1">
      <c r="B25" s="28"/>
      <c r="E25" s="21" t="str">
        <f>IF('Rekapitulácia stavby'!E17="","",'Rekapitulácia stavby'!E17)</f>
        <v xml:space="preserve"> </v>
      </c>
      <c r="I25" s="23" t="s">
        <v>23</v>
      </c>
      <c r="J25" s="21" t="str">
        <f>IF('Rekapitulácia stavby'!AN17="","",'Rekapitulácia stavby'!AN17)</f>
        <v/>
      </c>
      <c r="L25" s="28"/>
    </row>
    <row r="26" spans="2:12" s="1" customFormat="1" ht="7" customHeight="1">
      <c r="B26" s="28"/>
      <c r="L26" s="28"/>
    </row>
    <row r="27" spans="2:12" s="1" customFormat="1" ht="12" customHeight="1">
      <c r="B27" s="28"/>
      <c r="D27" s="23" t="s">
        <v>28</v>
      </c>
      <c r="I27" s="23" t="s">
        <v>22</v>
      </c>
      <c r="J27" s="21" t="str">
        <f>IF('Rekapitulácia stavby'!AN19="","",'Rekapitulácia stavby'!AN19)</f>
        <v/>
      </c>
      <c r="L27" s="28"/>
    </row>
    <row r="28" spans="2:12" s="1" customFormat="1" ht="18" customHeight="1">
      <c r="B28" s="28"/>
      <c r="E28" s="21" t="str">
        <f>IF('Rekapitulácia stavby'!E20="","",'Rekapitulácia stavby'!E20)</f>
        <v xml:space="preserve"> </v>
      </c>
      <c r="I28" s="23" t="s">
        <v>23</v>
      </c>
      <c r="J28" s="21" t="str">
        <f>IF('Rekapitulácia stavby'!AN20="","",'Rekapitulácia stavby'!AN20)</f>
        <v/>
      </c>
      <c r="L28" s="28"/>
    </row>
    <row r="29" spans="2:12" s="1" customFormat="1" ht="7" customHeight="1">
      <c r="B29" s="28"/>
      <c r="L29" s="28"/>
    </row>
    <row r="30" spans="2:12" s="1" customFormat="1" ht="12" customHeight="1">
      <c r="B30" s="28"/>
      <c r="D30" s="23" t="s">
        <v>29</v>
      </c>
      <c r="L30" s="28"/>
    </row>
    <row r="31" spans="2:12" s="7" customFormat="1" ht="16.5" customHeight="1">
      <c r="B31" s="93"/>
      <c r="E31" s="192" t="s">
        <v>1</v>
      </c>
      <c r="F31" s="192"/>
      <c r="G31" s="192"/>
      <c r="H31" s="192"/>
      <c r="L31" s="93"/>
    </row>
    <row r="32" spans="2:12" s="1" customFormat="1" ht="7" customHeight="1">
      <c r="B32" s="28"/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25.25" customHeight="1">
      <c r="B34" s="28"/>
      <c r="D34" s="94" t="s">
        <v>30</v>
      </c>
      <c r="J34" s="65">
        <f>ROUND(J128, 2)</f>
        <v>0</v>
      </c>
      <c r="L34" s="28"/>
    </row>
    <row r="35" spans="2:12" s="1" customFormat="1" ht="7" customHeight="1">
      <c r="B35" s="28"/>
      <c r="D35" s="52"/>
      <c r="E35" s="52"/>
      <c r="F35" s="52"/>
      <c r="G35" s="52"/>
      <c r="H35" s="52"/>
      <c r="I35" s="52"/>
      <c r="J35" s="52"/>
      <c r="K35" s="52"/>
      <c r="L35" s="28"/>
    </row>
    <row r="36" spans="2:12" s="1" customFormat="1" ht="14.5" customHeight="1">
      <c r="B36" s="28"/>
      <c r="F36" s="31" t="s">
        <v>32</v>
      </c>
      <c r="I36" s="31" t="s">
        <v>31</v>
      </c>
      <c r="J36" s="31" t="s">
        <v>33</v>
      </c>
      <c r="L36" s="28"/>
    </row>
    <row r="37" spans="2:12" s="1" customFormat="1" ht="14.5" customHeight="1">
      <c r="B37" s="28"/>
      <c r="D37" s="54" t="s">
        <v>34</v>
      </c>
      <c r="E37" s="33" t="s">
        <v>35</v>
      </c>
      <c r="F37" s="95">
        <f>ROUND((SUM(BE128:BE178)),  2)</f>
        <v>0</v>
      </c>
      <c r="G37" s="96"/>
      <c r="H37" s="96"/>
      <c r="I37" s="97">
        <v>0.23</v>
      </c>
      <c r="J37" s="95">
        <f>ROUND(((SUM(BE128:BE178))*I37),  2)</f>
        <v>0</v>
      </c>
      <c r="L37" s="28"/>
    </row>
    <row r="38" spans="2:12" s="1" customFormat="1" ht="14.5" customHeight="1">
      <c r="B38" s="28"/>
      <c r="E38" s="33" t="s">
        <v>36</v>
      </c>
      <c r="F38" s="85">
        <f>ROUND((SUM(BF128:BF178)),  2)</f>
        <v>0</v>
      </c>
      <c r="I38" s="98">
        <v>0.23</v>
      </c>
      <c r="J38" s="85">
        <f>ROUND(((SUM(BF128:BF178))*I38),  2)</f>
        <v>0</v>
      </c>
      <c r="L38" s="28"/>
    </row>
    <row r="39" spans="2:12" s="1" customFormat="1" ht="14.5" hidden="1" customHeight="1">
      <c r="B39" s="28"/>
      <c r="E39" s="23" t="s">
        <v>37</v>
      </c>
      <c r="F39" s="85">
        <f>ROUND((SUM(BG128:BG178)),  2)</f>
        <v>0</v>
      </c>
      <c r="I39" s="98">
        <v>0.23</v>
      </c>
      <c r="J39" s="85">
        <f>0</f>
        <v>0</v>
      </c>
      <c r="L39" s="28"/>
    </row>
    <row r="40" spans="2:12" s="1" customFormat="1" ht="14.5" hidden="1" customHeight="1">
      <c r="B40" s="28"/>
      <c r="E40" s="23" t="s">
        <v>38</v>
      </c>
      <c r="F40" s="85">
        <f>ROUND((SUM(BH128:BH178)),  2)</f>
        <v>0</v>
      </c>
      <c r="I40" s="98">
        <v>0.23</v>
      </c>
      <c r="J40" s="85">
        <f>0</f>
        <v>0</v>
      </c>
      <c r="L40" s="28"/>
    </row>
    <row r="41" spans="2:12" s="1" customFormat="1" ht="14.5" hidden="1" customHeight="1">
      <c r="B41" s="28"/>
      <c r="E41" s="33" t="s">
        <v>39</v>
      </c>
      <c r="F41" s="95">
        <f>ROUND((SUM(BI128:BI178)),  2)</f>
        <v>0</v>
      </c>
      <c r="G41" s="96"/>
      <c r="H41" s="96"/>
      <c r="I41" s="97">
        <v>0</v>
      </c>
      <c r="J41" s="95">
        <f>0</f>
        <v>0</v>
      </c>
      <c r="L41" s="28"/>
    </row>
    <row r="42" spans="2:12" s="1" customFormat="1" ht="7" customHeight="1">
      <c r="B42" s="28"/>
      <c r="L42" s="28"/>
    </row>
    <row r="43" spans="2:12" s="1" customFormat="1" ht="25.25" customHeight="1">
      <c r="B43" s="28"/>
      <c r="C43" s="99"/>
      <c r="D43" s="100" t="s">
        <v>40</v>
      </c>
      <c r="E43" s="56"/>
      <c r="F43" s="56"/>
      <c r="G43" s="101" t="s">
        <v>41</v>
      </c>
      <c r="H43" s="102" t="s">
        <v>42</v>
      </c>
      <c r="I43" s="56"/>
      <c r="J43" s="103">
        <f>SUM(J34:J41)</f>
        <v>0</v>
      </c>
      <c r="K43" s="104"/>
      <c r="L43" s="28"/>
    </row>
    <row r="44" spans="2:12" s="1" customFormat="1" ht="14.5" customHeight="1">
      <c r="B44" s="28"/>
      <c r="L44" s="28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ht="16.5" customHeight="1">
      <c r="B87" s="16"/>
      <c r="E87" s="222" t="s">
        <v>135</v>
      </c>
      <c r="F87" s="188"/>
      <c r="G87" s="188"/>
      <c r="H87" s="188"/>
      <c r="L87" s="16"/>
    </row>
    <row r="88" spans="2:12" ht="12" customHeight="1">
      <c r="B88" s="16"/>
      <c r="C88" s="23" t="s">
        <v>136</v>
      </c>
      <c r="L88" s="16"/>
    </row>
    <row r="89" spans="2:12" s="1" customFormat="1" ht="16.5" customHeight="1">
      <c r="B89" s="28"/>
      <c r="E89" s="219" t="s">
        <v>830</v>
      </c>
      <c r="F89" s="221"/>
      <c r="G89" s="221"/>
      <c r="H89" s="221"/>
      <c r="L89" s="28"/>
    </row>
    <row r="90" spans="2:12" s="1" customFormat="1" ht="12" customHeight="1">
      <c r="B90" s="28"/>
      <c r="C90" s="23" t="s">
        <v>831</v>
      </c>
      <c r="L90" s="28"/>
    </row>
    <row r="91" spans="2:12" s="1" customFormat="1" ht="16.5" customHeight="1">
      <c r="B91" s="28"/>
      <c r="E91" s="178" t="str">
        <f>E13</f>
        <v>04 - UK a CHLAD</v>
      </c>
      <c r="F91" s="221"/>
      <c r="G91" s="221"/>
      <c r="H91" s="221"/>
      <c r="L91" s="28"/>
    </row>
    <row r="92" spans="2:12" s="1" customFormat="1" ht="7" customHeight="1">
      <c r="B92" s="28"/>
      <c r="L92" s="28"/>
    </row>
    <row r="93" spans="2:12" s="1" customFormat="1" ht="12" customHeight="1">
      <c r="B93" s="28"/>
      <c r="C93" s="23" t="s">
        <v>18</v>
      </c>
      <c r="F93" s="21" t="str">
        <f>F16</f>
        <v xml:space="preserve"> </v>
      </c>
      <c r="I93" s="23" t="s">
        <v>20</v>
      </c>
      <c r="J93" s="51">
        <f>IF(J16="","",J16)</f>
        <v>46034</v>
      </c>
      <c r="L93" s="28"/>
    </row>
    <row r="94" spans="2:12" s="1" customFormat="1" ht="7" customHeight="1">
      <c r="B94" s="28"/>
      <c r="L94" s="28"/>
    </row>
    <row r="95" spans="2:12" s="1" customFormat="1" ht="15.25" customHeight="1">
      <c r="B95" s="28"/>
      <c r="C95" s="23" t="s">
        <v>21</v>
      </c>
      <c r="F95" s="21" t="str">
        <f>E19</f>
        <v xml:space="preserve"> </v>
      </c>
      <c r="I95" s="23" t="s">
        <v>26</v>
      </c>
      <c r="J95" s="26" t="str">
        <f>E25</f>
        <v xml:space="preserve"> </v>
      </c>
      <c r="L95" s="28"/>
    </row>
    <row r="96" spans="2:12" s="1" customFormat="1" ht="15.25" customHeight="1">
      <c r="B96" s="28"/>
      <c r="C96" s="23" t="s">
        <v>24</v>
      </c>
      <c r="F96" s="21" t="str">
        <f>IF(E22="","",E22)</f>
        <v>Vyplň údaj</v>
      </c>
      <c r="I96" s="23" t="s">
        <v>28</v>
      </c>
      <c r="J96" s="26" t="str">
        <f>E28</f>
        <v xml:space="preserve"> </v>
      </c>
      <c r="L96" s="28"/>
    </row>
    <row r="97" spans="2:47" s="1" customFormat="1" ht="10.25" customHeight="1">
      <c r="B97" s="28"/>
      <c r="L97" s="28"/>
    </row>
    <row r="98" spans="2:47" s="1" customFormat="1" ht="29.25" customHeight="1">
      <c r="B98" s="28"/>
      <c r="C98" s="107" t="s">
        <v>142</v>
      </c>
      <c r="D98" s="99"/>
      <c r="E98" s="99"/>
      <c r="F98" s="99"/>
      <c r="G98" s="99"/>
      <c r="H98" s="99"/>
      <c r="I98" s="99"/>
      <c r="J98" s="108" t="s">
        <v>143</v>
      </c>
      <c r="K98" s="99"/>
      <c r="L98" s="28"/>
    </row>
    <row r="99" spans="2:47" s="1" customFormat="1" ht="10.25" customHeight="1">
      <c r="B99" s="28"/>
      <c r="L99" s="28"/>
    </row>
    <row r="100" spans="2:47" s="1" customFormat="1" ht="23" customHeight="1">
      <c r="B100" s="28"/>
      <c r="C100" s="109" t="s">
        <v>144</v>
      </c>
      <c r="J100" s="65">
        <f>J128</f>
        <v>0</v>
      </c>
      <c r="L100" s="28"/>
      <c r="AU100" s="13" t="s">
        <v>145</v>
      </c>
    </row>
    <row r="101" spans="2:47" s="8" customFormat="1" ht="25" customHeight="1">
      <c r="B101" s="110"/>
      <c r="D101" s="111" t="s">
        <v>1201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" customHeight="1">
      <c r="B102" s="110"/>
      <c r="D102" s="111" t="s">
        <v>1202</v>
      </c>
      <c r="E102" s="112"/>
      <c r="F102" s="112"/>
      <c r="G102" s="112"/>
      <c r="H102" s="112"/>
      <c r="I102" s="112"/>
      <c r="J102" s="113">
        <f>J151</f>
        <v>0</v>
      </c>
      <c r="L102" s="110"/>
    </row>
    <row r="103" spans="2:47" s="8" customFormat="1" ht="25" customHeight="1">
      <c r="B103" s="110"/>
      <c r="D103" s="111" t="s">
        <v>1203</v>
      </c>
      <c r="E103" s="112"/>
      <c r="F103" s="112"/>
      <c r="G103" s="112"/>
      <c r="H103" s="112"/>
      <c r="I103" s="112"/>
      <c r="J103" s="113">
        <f>J161</f>
        <v>0</v>
      </c>
      <c r="L103" s="110"/>
    </row>
    <row r="104" spans="2:47" s="8" customFormat="1" ht="25" customHeight="1">
      <c r="B104" s="110"/>
      <c r="D104" s="111" t="s">
        <v>1204</v>
      </c>
      <c r="E104" s="112"/>
      <c r="F104" s="112"/>
      <c r="G104" s="112"/>
      <c r="H104" s="112"/>
      <c r="I104" s="112"/>
      <c r="J104" s="113">
        <f>J170</f>
        <v>0</v>
      </c>
      <c r="L104" s="110"/>
    </row>
    <row r="105" spans="2:47" s="1" customFormat="1" ht="21.75" customHeight="1">
      <c r="B105" s="28"/>
      <c r="L105" s="28"/>
    </row>
    <row r="106" spans="2:47" s="1" customFormat="1" ht="7" customHeight="1">
      <c r="B106" s="43"/>
      <c r="C106" s="44"/>
      <c r="D106" s="44"/>
      <c r="E106" s="44"/>
      <c r="F106" s="44"/>
      <c r="G106" s="44"/>
      <c r="H106" s="44"/>
      <c r="I106" s="44"/>
      <c r="J106" s="44"/>
      <c r="K106" s="44"/>
      <c r="L106" s="28"/>
    </row>
    <row r="110" spans="2:47" s="1" customFormat="1" ht="7" customHeight="1">
      <c r="B110" s="45"/>
      <c r="C110" s="46"/>
      <c r="D110" s="46"/>
      <c r="E110" s="46"/>
      <c r="F110" s="46"/>
      <c r="G110" s="46"/>
      <c r="H110" s="46"/>
      <c r="I110" s="46"/>
      <c r="J110" s="46"/>
      <c r="K110" s="46"/>
      <c r="L110" s="28"/>
    </row>
    <row r="111" spans="2:47" s="1" customFormat="1" ht="25" customHeight="1">
      <c r="B111" s="28"/>
      <c r="C111" s="17" t="s">
        <v>171</v>
      </c>
      <c r="L111" s="28"/>
    </row>
    <row r="112" spans="2:47" s="1" customFormat="1" ht="7" customHeight="1">
      <c r="B112" s="28"/>
      <c r="L112" s="28"/>
    </row>
    <row r="113" spans="2:63" s="1" customFormat="1" ht="12" customHeight="1">
      <c r="B113" s="28"/>
      <c r="C113" s="23" t="s">
        <v>14</v>
      </c>
      <c r="L113" s="28"/>
    </row>
    <row r="114" spans="2:63" s="1" customFormat="1" ht="16.5" customHeight="1">
      <c r="B114" s="28"/>
      <c r="E114" s="222" t="str">
        <f>E7</f>
        <v>Strelnica Štrky</v>
      </c>
      <c r="F114" s="223"/>
      <c r="G114" s="223"/>
      <c r="H114" s="223"/>
      <c r="L114" s="28"/>
    </row>
    <row r="115" spans="2:63" ht="12" customHeight="1">
      <c r="B115" s="16"/>
      <c r="C115" s="23" t="s">
        <v>134</v>
      </c>
      <c r="L115" s="16"/>
    </row>
    <row r="116" spans="2:63" ht="16.5" customHeight="1">
      <c r="B116" s="16"/>
      <c r="E116" s="222" t="s">
        <v>135</v>
      </c>
      <c r="F116" s="188"/>
      <c r="G116" s="188"/>
      <c r="H116" s="188"/>
      <c r="L116" s="16"/>
    </row>
    <row r="117" spans="2:63" ht="12" customHeight="1">
      <c r="B117" s="16"/>
      <c r="C117" s="23" t="s">
        <v>136</v>
      </c>
      <c r="L117" s="16"/>
    </row>
    <row r="118" spans="2:63" s="1" customFormat="1" ht="16.5" customHeight="1">
      <c r="B118" s="28"/>
      <c r="E118" s="219" t="s">
        <v>830</v>
      </c>
      <c r="F118" s="221"/>
      <c r="G118" s="221"/>
      <c r="H118" s="221"/>
      <c r="L118" s="28"/>
    </row>
    <row r="119" spans="2:63" s="1" customFormat="1" ht="12" customHeight="1">
      <c r="B119" s="28"/>
      <c r="C119" s="23" t="s">
        <v>831</v>
      </c>
      <c r="L119" s="28"/>
    </row>
    <row r="120" spans="2:63" s="1" customFormat="1" ht="16.5" customHeight="1">
      <c r="B120" s="28"/>
      <c r="E120" s="178" t="str">
        <f>E13</f>
        <v>04 - UK a CHLAD</v>
      </c>
      <c r="F120" s="221"/>
      <c r="G120" s="221"/>
      <c r="H120" s="221"/>
      <c r="L120" s="28"/>
    </row>
    <row r="121" spans="2:63" s="1" customFormat="1" ht="7" customHeight="1">
      <c r="B121" s="28"/>
      <c r="L121" s="28"/>
    </row>
    <row r="122" spans="2:63" s="1" customFormat="1" ht="12" customHeight="1">
      <c r="B122" s="28"/>
      <c r="C122" s="23" t="s">
        <v>18</v>
      </c>
      <c r="F122" s="21" t="str">
        <f>F16</f>
        <v xml:space="preserve"> </v>
      </c>
      <c r="I122" s="23" t="s">
        <v>20</v>
      </c>
      <c r="J122" s="51">
        <f>IF(J16="","",J16)</f>
        <v>46034</v>
      </c>
      <c r="L122" s="28"/>
    </row>
    <row r="123" spans="2:63" s="1" customFormat="1" ht="7" customHeight="1">
      <c r="B123" s="28"/>
      <c r="L123" s="28"/>
    </row>
    <row r="124" spans="2:63" s="1" customFormat="1" ht="15.25" customHeight="1">
      <c r="B124" s="28"/>
      <c r="C124" s="23" t="s">
        <v>21</v>
      </c>
      <c r="F124" s="21" t="str">
        <f>E19</f>
        <v xml:space="preserve"> </v>
      </c>
      <c r="I124" s="23" t="s">
        <v>26</v>
      </c>
      <c r="J124" s="26" t="str">
        <f>E25</f>
        <v xml:space="preserve"> </v>
      </c>
      <c r="L124" s="28"/>
    </row>
    <row r="125" spans="2:63" s="1" customFormat="1" ht="15.25" customHeight="1">
      <c r="B125" s="28"/>
      <c r="C125" s="23" t="s">
        <v>24</v>
      </c>
      <c r="F125" s="21" t="str">
        <f>IF(E22="","",E22)</f>
        <v>Vyplň údaj</v>
      </c>
      <c r="I125" s="23" t="s">
        <v>28</v>
      </c>
      <c r="J125" s="26" t="str">
        <f>E28</f>
        <v xml:space="preserve"> </v>
      </c>
      <c r="L125" s="28"/>
    </row>
    <row r="126" spans="2:63" s="1" customFormat="1" ht="10.25" customHeight="1">
      <c r="B126" s="28"/>
      <c r="L126" s="28"/>
    </row>
    <row r="127" spans="2:63" s="10" customFormat="1" ht="29.25" customHeight="1">
      <c r="B127" s="118"/>
      <c r="C127" s="119" t="s">
        <v>172</v>
      </c>
      <c r="D127" s="120" t="s">
        <v>55</v>
      </c>
      <c r="E127" s="120" t="s">
        <v>51</v>
      </c>
      <c r="F127" s="120" t="s">
        <v>52</v>
      </c>
      <c r="G127" s="120" t="s">
        <v>173</v>
      </c>
      <c r="H127" s="120" t="s">
        <v>174</v>
      </c>
      <c r="I127" s="120" t="s">
        <v>175</v>
      </c>
      <c r="J127" s="121" t="s">
        <v>143</v>
      </c>
      <c r="K127" s="122" t="s">
        <v>176</v>
      </c>
      <c r="L127" s="118"/>
      <c r="M127" s="58" t="s">
        <v>1</v>
      </c>
      <c r="N127" s="59" t="s">
        <v>34</v>
      </c>
      <c r="O127" s="59" t="s">
        <v>177</v>
      </c>
      <c r="P127" s="59" t="s">
        <v>178</v>
      </c>
      <c r="Q127" s="59" t="s">
        <v>179</v>
      </c>
      <c r="R127" s="59" t="s">
        <v>180</v>
      </c>
      <c r="S127" s="59" t="s">
        <v>181</v>
      </c>
      <c r="T127" s="60" t="s">
        <v>182</v>
      </c>
    </row>
    <row r="128" spans="2:63" s="1" customFormat="1" ht="23" customHeight="1">
      <c r="B128" s="28"/>
      <c r="C128" s="63" t="s">
        <v>144</v>
      </c>
      <c r="J128" s="123">
        <f>BK128</f>
        <v>0</v>
      </c>
      <c r="L128" s="28"/>
      <c r="M128" s="61"/>
      <c r="N128" s="52"/>
      <c r="O128" s="52"/>
      <c r="P128" s="124">
        <f>P129+P151+P161+P170</f>
        <v>0</v>
      </c>
      <c r="Q128" s="52"/>
      <c r="R128" s="124">
        <f>R129+R151+R161+R170</f>
        <v>0</v>
      </c>
      <c r="S128" s="52"/>
      <c r="T128" s="125">
        <f>T129+T151+T161+T170</f>
        <v>0</v>
      </c>
      <c r="AT128" s="13" t="s">
        <v>69</v>
      </c>
      <c r="AU128" s="13" t="s">
        <v>145</v>
      </c>
      <c r="BK128" s="126">
        <f>BK129+BK151+BK161+BK170</f>
        <v>0</v>
      </c>
    </row>
    <row r="129" spans="2:65" s="11" customFormat="1" ht="26" customHeight="1">
      <c r="B129" s="127"/>
      <c r="D129" s="128" t="s">
        <v>69</v>
      </c>
      <c r="E129" s="129" t="s">
        <v>628</v>
      </c>
      <c r="F129" s="129" t="s">
        <v>1205</v>
      </c>
      <c r="I129" s="130"/>
      <c r="J129" s="131">
        <f>BK129</f>
        <v>0</v>
      </c>
      <c r="L129" s="127"/>
      <c r="M129" s="132"/>
      <c r="P129" s="133">
        <f>SUM(P130:P150)</f>
        <v>0</v>
      </c>
      <c r="R129" s="133">
        <f>SUM(R130:R150)</f>
        <v>0</v>
      </c>
      <c r="T129" s="134">
        <f>SUM(T130:T150)</f>
        <v>0</v>
      </c>
      <c r="AR129" s="128" t="s">
        <v>83</v>
      </c>
      <c r="AT129" s="135" t="s">
        <v>69</v>
      </c>
      <c r="AU129" s="135" t="s">
        <v>70</v>
      </c>
      <c r="AY129" s="128" t="s">
        <v>185</v>
      </c>
      <c r="BK129" s="136">
        <f>SUM(BK130:BK150)</f>
        <v>0</v>
      </c>
    </row>
    <row r="130" spans="2:65" s="1" customFormat="1" ht="16.5" customHeight="1">
      <c r="B130" s="139"/>
      <c r="C130" s="140" t="s">
        <v>77</v>
      </c>
      <c r="D130" s="140" t="s">
        <v>187</v>
      </c>
      <c r="E130" s="141" t="s">
        <v>1206</v>
      </c>
      <c r="F130" s="142" t="s">
        <v>1207</v>
      </c>
      <c r="G130" s="143" t="s">
        <v>255</v>
      </c>
      <c r="H130" s="144">
        <v>2</v>
      </c>
      <c r="I130" s="145"/>
      <c r="J130" s="146">
        <f t="shared" ref="J130:J150" si="0">ROUND(I130*H130,2)</f>
        <v>0</v>
      </c>
      <c r="K130" s="147"/>
      <c r="L130" s="28"/>
      <c r="M130" s="148" t="s">
        <v>1</v>
      </c>
      <c r="N130" s="149" t="s">
        <v>36</v>
      </c>
      <c r="P130" s="150">
        <f t="shared" ref="P130:P150" si="1">O130*H130</f>
        <v>0</v>
      </c>
      <c r="Q130" s="150">
        <v>0</v>
      </c>
      <c r="R130" s="150">
        <f t="shared" ref="R130:R150" si="2">Q130*H130</f>
        <v>0</v>
      </c>
      <c r="S130" s="150">
        <v>0</v>
      </c>
      <c r="T130" s="151">
        <f t="shared" ref="T130:T150" si="3">S130*H130</f>
        <v>0</v>
      </c>
      <c r="AR130" s="152" t="s">
        <v>252</v>
      </c>
      <c r="AT130" s="152" t="s">
        <v>187</v>
      </c>
      <c r="AU130" s="152" t="s">
        <v>77</v>
      </c>
      <c r="AY130" s="13" t="s">
        <v>185</v>
      </c>
      <c r="BE130" s="153">
        <f t="shared" ref="BE130:BE150" si="4">IF(N130="základná",J130,0)</f>
        <v>0</v>
      </c>
      <c r="BF130" s="153">
        <f t="shared" ref="BF130:BF150" si="5">IF(N130="znížená",J130,0)</f>
        <v>0</v>
      </c>
      <c r="BG130" s="153">
        <f t="shared" ref="BG130:BG150" si="6">IF(N130="zákl. prenesená",J130,0)</f>
        <v>0</v>
      </c>
      <c r="BH130" s="153">
        <f t="shared" ref="BH130:BH150" si="7">IF(N130="zníž. prenesená",J130,0)</f>
        <v>0</v>
      </c>
      <c r="BI130" s="153">
        <f t="shared" ref="BI130:BI150" si="8">IF(N130="nulová",J130,0)</f>
        <v>0</v>
      </c>
      <c r="BJ130" s="13" t="s">
        <v>83</v>
      </c>
      <c r="BK130" s="153">
        <f t="shared" ref="BK130:BK150" si="9">ROUND(I130*H130,2)</f>
        <v>0</v>
      </c>
      <c r="BL130" s="13" t="s">
        <v>252</v>
      </c>
      <c r="BM130" s="152" t="s">
        <v>83</v>
      </c>
    </row>
    <row r="131" spans="2:65" s="1" customFormat="1" ht="16.5" customHeight="1">
      <c r="B131" s="139"/>
      <c r="C131" s="140" t="s">
        <v>83</v>
      </c>
      <c r="D131" s="140" t="s">
        <v>187</v>
      </c>
      <c r="E131" s="141" t="s">
        <v>1208</v>
      </c>
      <c r="F131" s="142" t="s">
        <v>1209</v>
      </c>
      <c r="G131" s="143" t="s">
        <v>255</v>
      </c>
      <c r="H131" s="144">
        <v>2</v>
      </c>
      <c r="I131" s="145"/>
      <c r="J131" s="146">
        <f t="shared" si="0"/>
        <v>0</v>
      </c>
      <c r="K131" s="147"/>
      <c r="L131" s="28"/>
      <c r="M131" s="148" t="s">
        <v>1</v>
      </c>
      <c r="N131" s="149" t="s">
        <v>36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252</v>
      </c>
      <c r="AT131" s="152" t="s">
        <v>187</v>
      </c>
      <c r="AU131" s="152" t="s">
        <v>77</v>
      </c>
      <c r="AY131" s="13" t="s">
        <v>185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3" t="s">
        <v>83</v>
      </c>
      <c r="BK131" s="153">
        <f t="shared" si="9"/>
        <v>0</v>
      </c>
      <c r="BL131" s="13" t="s">
        <v>252</v>
      </c>
      <c r="BM131" s="152" t="s">
        <v>191</v>
      </c>
    </row>
    <row r="132" spans="2:65" s="1" customFormat="1" ht="16.5" customHeight="1">
      <c r="B132" s="139"/>
      <c r="C132" s="140" t="s">
        <v>90</v>
      </c>
      <c r="D132" s="140" t="s">
        <v>187</v>
      </c>
      <c r="E132" s="141" t="s">
        <v>1210</v>
      </c>
      <c r="F132" s="142" t="s">
        <v>1211</v>
      </c>
      <c r="G132" s="143" t="s">
        <v>255</v>
      </c>
      <c r="H132" s="144">
        <v>1</v>
      </c>
      <c r="I132" s="145"/>
      <c r="J132" s="146">
        <f t="shared" si="0"/>
        <v>0</v>
      </c>
      <c r="K132" s="147"/>
      <c r="L132" s="28"/>
      <c r="M132" s="148" t="s">
        <v>1</v>
      </c>
      <c r="N132" s="149" t="s">
        <v>36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252</v>
      </c>
      <c r="AT132" s="152" t="s">
        <v>187</v>
      </c>
      <c r="AU132" s="152" t="s">
        <v>77</v>
      </c>
      <c r="AY132" s="13" t="s">
        <v>185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3" t="s">
        <v>83</v>
      </c>
      <c r="BK132" s="153">
        <f t="shared" si="9"/>
        <v>0</v>
      </c>
      <c r="BL132" s="13" t="s">
        <v>252</v>
      </c>
      <c r="BM132" s="152" t="s">
        <v>207</v>
      </c>
    </row>
    <row r="133" spans="2:65" s="1" customFormat="1" ht="16.5" customHeight="1">
      <c r="B133" s="139"/>
      <c r="C133" s="140" t="s">
        <v>191</v>
      </c>
      <c r="D133" s="140" t="s">
        <v>187</v>
      </c>
      <c r="E133" s="141" t="s">
        <v>1212</v>
      </c>
      <c r="F133" s="142" t="s">
        <v>1213</v>
      </c>
      <c r="G133" s="143" t="s">
        <v>255</v>
      </c>
      <c r="H133" s="144">
        <v>1</v>
      </c>
      <c r="I133" s="145"/>
      <c r="J133" s="146">
        <f t="shared" si="0"/>
        <v>0</v>
      </c>
      <c r="K133" s="147"/>
      <c r="L133" s="28"/>
      <c r="M133" s="148" t="s">
        <v>1</v>
      </c>
      <c r="N133" s="149" t="s">
        <v>36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252</v>
      </c>
      <c r="AT133" s="152" t="s">
        <v>187</v>
      </c>
      <c r="AU133" s="152" t="s">
        <v>77</v>
      </c>
      <c r="AY133" s="13" t="s">
        <v>185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3" t="s">
        <v>83</v>
      </c>
      <c r="BK133" s="153">
        <f t="shared" si="9"/>
        <v>0</v>
      </c>
      <c r="BL133" s="13" t="s">
        <v>252</v>
      </c>
      <c r="BM133" s="152" t="s">
        <v>215</v>
      </c>
    </row>
    <row r="134" spans="2:65" s="1" customFormat="1" ht="16.5" customHeight="1">
      <c r="B134" s="139"/>
      <c r="C134" s="140" t="s">
        <v>203</v>
      </c>
      <c r="D134" s="140" t="s">
        <v>187</v>
      </c>
      <c r="E134" s="141" t="s">
        <v>1214</v>
      </c>
      <c r="F134" s="142" t="s">
        <v>1215</v>
      </c>
      <c r="G134" s="143" t="s">
        <v>255</v>
      </c>
      <c r="H134" s="144">
        <v>1</v>
      </c>
      <c r="I134" s="145"/>
      <c r="J134" s="146">
        <f t="shared" si="0"/>
        <v>0</v>
      </c>
      <c r="K134" s="147"/>
      <c r="L134" s="28"/>
      <c r="M134" s="148" t="s">
        <v>1</v>
      </c>
      <c r="N134" s="149" t="s">
        <v>36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252</v>
      </c>
      <c r="AT134" s="152" t="s">
        <v>187</v>
      </c>
      <c r="AU134" s="152" t="s">
        <v>77</v>
      </c>
      <c r="AY134" s="13" t="s">
        <v>185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3" t="s">
        <v>83</v>
      </c>
      <c r="BK134" s="153">
        <f t="shared" si="9"/>
        <v>0</v>
      </c>
      <c r="BL134" s="13" t="s">
        <v>252</v>
      </c>
      <c r="BM134" s="152" t="s">
        <v>225</v>
      </c>
    </row>
    <row r="135" spans="2:65" s="1" customFormat="1" ht="16.5" customHeight="1">
      <c r="B135" s="139"/>
      <c r="C135" s="140" t="s">
        <v>207</v>
      </c>
      <c r="D135" s="140" t="s">
        <v>187</v>
      </c>
      <c r="E135" s="141" t="s">
        <v>1216</v>
      </c>
      <c r="F135" s="142" t="s">
        <v>1217</v>
      </c>
      <c r="G135" s="143" t="s">
        <v>255</v>
      </c>
      <c r="H135" s="144">
        <v>1</v>
      </c>
      <c r="I135" s="145"/>
      <c r="J135" s="146">
        <f t="shared" si="0"/>
        <v>0</v>
      </c>
      <c r="K135" s="147"/>
      <c r="L135" s="28"/>
      <c r="M135" s="148" t="s">
        <v>1</v>
      </c>
      <c r="N135" s="149" t="s">
        <v>36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252</v>
      </c>
      <c r="AT135" s="152" t="s">
        <v>187</v>
      </c>
      <c r="AU135" s="152" t="s">
        <v>77</v>
      </c>
      <c r="AY135" s="13" t="s">
        <v>185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3" t="s">
        <v>83</v>
      </c>
      <c r="BK135" s="153">
        <f t="shared" si="9"/>
        <v>0</v>
      </c>
      <c r="BL135" s="13" t="s">
        <v>252</v>
      </c>
      <c r="BM135" s="152" t="s">
        <v>234</v>
      </c>
    </row>
    <row r="136" spans="2:65" s="1" customFormat="1" ht="16.5" customHeight="1">
      <c r="B136" s="139"/>
      <c r="C136" s="140" t="s">
        <v>211</v>
      </c>
      <c r="D136" s="140" t="s">
        <v>187</v>
      </c>
      <c r="E136" s="141" t="s">
        <v>1218</v>
      </c>
      <c r="F136" s="142" t="s">
        <v>1219</v>
      </c>
      <c r="G136" s="143" t="s">
        <v>255</v>
      </c>
      <c r="H136" s="144">
        <v>1</v>
      </c>
      <c r="I136" s="145"/>
      <c r="J136" s="146">
        <f t="shared" si="0"/>
        <v>0</v>
      </c>
      <c r="K136" s="147"/>
      <c r="L136" s="28"/>
      <c r="M136" s="148" t="s">
        <v>1</v>
      </c>
      <c r="N136" s="149" t="s">
        <v>36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252</v>
      </c>
      <c r="AT136" s="152" t="s">
        <v>187</v>
      </c>
      <c r="AU136" s="152" t="s">
        <v>77</v>
      </c>
      <c r="AY136" s="13" t="s">
        <v>185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3" t="s">
        <v>83</v>
      </c>
      <c r="BK136" s="153">
        <f t="shared" si="9"/>
        <v>0</v>
      </c>
      <c r="BL136" s="13" t="s">
        <v>252</v>
      </c>
      <c r="BM136" s="152" t="s">
        <v>244</v>
      </c>
    </row>
    <row r="137" spans="2:65" s="1" customFormat="1" ht="16.5" customHeight="1">
      <c r="B137" s="139"/>
      <c r="C137" s="140" t="s">
        <v>215</v>
      </c>
      <c r="D137" s="140" t="s">
        <v>187</v>
      </c>
      <c r="E137" s="141" t="s">
        <v>1220</v>
      </c>
      <c r="F137" s="142" t="s">
        <v>1221</v>
      </c>
      <c r="G137" s="143" t="s">
        <v>255</v>
      </c>
      <c r="H137" s="144">
        <v>1</v>
      </c>
      <c r="I137" s="145"/>
      <c r="J137" s="146">
        <f t="shared" si="0"/>
        <v>0</v>
      </c>
      <c r="K137" s="147"/>
      <c r="L137" s="28"/>
      <c r="M137" s="148" t="s">
        <v>1</v>
      </c>
      <c r="N137" s="149" t="s">
        <v>36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252</v>
      </c>
      <c r="AT137" s="152" t="s">
        <v>187</v>
      </c>
      <c r="AU137" s="152" t="s">
        <v>77</v>
      </c>
      <c r="AY137" s="13" t="s">
        <v>185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3" t="s">
        <v>83</v>
      </c>
      <c r="BK137" s="153">
        <f t="shared" si="9"/>
        <v>0</v>
      </c>
      <c r="BL137" s="13" t="s">
        <v>252</v>
      </c>
      <c r="BM137" s="152" t="s">
        <v>252</v>
      </c>
    </row>
    <row r="138" spans="2:65" s="1" customFormat="1" ht="16.5" customHeight="1">
      <c r="B138" s="139"/>
      <c r="C138" s="140" t="s">
        <v>219</v>
      </c>
      <c r="D138" s="140" t="s">
        <v>187</v>
      </c>
      <c r="E138" s="141" t="s">
        <v>1222</v>
      </c>
      <c r="F138" s="142" t="s">
        <v>1223</v>
      </c>
      <c r="G138" s="143" t="s">
        <v>255</v>
      </c>
      <c r="H138" s="144">
        <v>2</v>
      </c>
      <c r="I138" s="145"/>
      <c r="J138" s="146">
        <f t="shared" si="0"/>
        <v>0</v>
      </c>
      <c r="K138" s="147"/>
      <c r="L138" s="28"/>
      <c r="M138" s="148" t="s">
        <v>1</v>
      </c>
      <c r="N138" s="149" t="s">
        <v>36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252</v>
      </c>
      <c r="AT138" s="152" t="s">
        <v>187</v>
      </c>
      <c r="AU138" s="152" t="s">
        <v>77</v>
      </c>
      <c r="AY138" s="13" t="s">
        <v>185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3" t="s">
        <v>83</v>
      </c>
      <c r="BK138" s="153">
        <f t="shared" si="9"/>
        <v>0</v>
      </c>
      <c r="BL138" s="13" t="s">
        <v>252</v>
      </c>
      <c r="BM138" s="152" t="s">
        <v>261</v>
      </c>
    </row>
    <row r="139" spans="2:65" s="1" customFormat="1" ht="16.5" customHeight="1">
      <c r="B139" s="139"/>
      <c r="C139" s="140" t="s">
        <v>225</v>
      </c>
      <c r="D139" s="140" t="s">
        <v>187</v>
      </c>
      <c r="E139" s="141" t="s">
        <v>1224</v>
      </c>
      <c r="F139" s="142" t="s">
        <v>1225</v>
      </c>
      <c r="G139" s="143" t="s">
        <v>255</v>
      </c>
      <c r="H139" s="144">
        <v>2</v>
      </c>
      <c r="I139" s="145"/>
      <c r="J139" s="146">
        <f t="shared" si="0"/>
        <v>0</v>
      </c>
      <c r="K139" s="147"/>
      <c r="L139" s="28"/>
      <c r="M139" s="148" t="s">
        <v>1</v>
      </c>
      <c r="N139" s="149" t="s">
        <v>36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252</v>
      </c>
      <c r="AT139" s="152" t="s">
        <v>187</v>
      </c>
      <c r="AU139" s="152" t="s">
        <v>77</v>
      </c>
      <c r="AY139" s="13" t="s">
        <v>185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3" t="s">
        <v>83</v>
      </c>
      <c r="BK139" s="153">
        <f t="shared" si="9"/>
        <v>0</v>
      </c>
      <c r="BL139" s="13" t="s">
        <v>252</v>
      </c>
      <c r="BM139" s="152" t="s">
        <v>269</v>
      </c>
    </row>
    <row r="140" spans="2:65" s="1" customFormat="1" ht="16.5" customHeight="1">
      <c r="B140" s="139"/>
      <c r="C140" s="140" t="s">
        <v>230</v>
      </c>
      <c r="D140" s="140" t="s">
        <v>187</v>
      </c>
      <c r="E140" s="141" t="s">
        <v>1226</v>
      </c>
      <c r="F140" s="142" t="s">
        <v>1227</v>
      </c>
      <c r="G140" s="143" t="s">
        <v>255</v>
      </c>
      <c r="H140" s="144">
        <v>1</v>
      </c>
      <c r="I140" s="145"/>
      <c r="J140" s="146">
        <f t="shared" si="0"/>
        <v>0</v>
      </c>
      <c r="K140" s="147"/>
      <c r="L140" s="28"/>
      <c r="M140" s="148" t="s">
        <v>1</v>
      </c>
      <c r="N140" s="149" t="s">
        <v>36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252</v>
      </c>
      <c r="AT140" s="152" t="s">
        <v>187</v>
      </c>
      <c r="AU140" s="152" t="s">
        <v>77</v>
      </c>
      <c r="AY140" s="13" t="s">
        <v>185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3" t="s">
        <v>83</v>
      </c>
      <c r="BK140" s="153">
        <f t="shared" si="9"/>
        <v>0</v>
      </c>
      <c r="BL140" s="13" t="s">
        <v>252</v>
      </c>
      <c r="BM140" s="152" t="s">
        <v>277</v>
      </c>
    </row>
    <row r="141" spans="2:65" s="1" customFormat="1" ht="16.5" customHeight="1">
      <c r="B141" s="139"/>
      <c r="C141" s="140" t="s">
        <v>234</v>
      </c>
      <c r="D141" s="140" t="s">
        <v>187</v>
      </c>
      <c r="E141" s="141" t="s">
        <v>1228</v>
      </c>
      <c r="F141" s="142" t="s">
        <v>1229</v>
      </c>
      <c r="G141" s="143" t="s">
        <v>255</v>
      </c>
      <c r="H141" s="144">
        <v>1</v>
      </c>
      <c r="I141" s="145"/>
      <c r="J141" s="146">
        <f t="shared" si="0"/>
        <v>0</v>
      </c>
      <c r="K141" s="147"/>
      <c r="L141" s="28"/>
      <c r="M141" s="148" t="s">
        <v>1</v>
      </c>
      <c r="N141" s="149" t="s">
        <v>36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252</v>
      </c>
      <c r="AT141" s="152" t="s">
        <v>187</v>
      </c>
      <c r="AU141" s="152" t="s">
        <v>77</v>
      </c>
      <c r="AY141" s="13" t="s">
        <v>185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3" t="s">
        <v>83</v>
      </c>
      <c r="BK141" s="153">
        <f t="shared" si="9"/>
        <v>0</v>
      </c>
      <c r="BL141" s="13" t="s">
        <v>252</v>
      </c>
      <c r="BM141" s="152" t="s">
        <v>285</v>
      </c>
    </row>
    <row r="142" spans="2:65" s="1" customFormat="1" ht="16.5" customHeight="1">
      <c r="B142" s="139"/>
      <c r="C142" s="140" t="s">
        <v>238</v>
      </c>
      <c r="D142" s="140" t="s">
        <v>187</v>
      </c>
      <c r="E142" s="141" t="s">
        <v>1230</v>
      </c>
      <c r="F142" s="142" t="s">
        <v>1231</v>
      </c>
      <c r="G142" s="143" t="s">
        <v>255</v>
      </c>
      <c r="H142" s="144">
        <v>1</v>
      </c>
      <c r="I142" s="145"/>
      <c r="J142" s="146">
        <f t="shared" si="0"/>
        <v>0</v>
      </c>
      <c r="K142" s="147"/>
      <c r="L142" s="28"/>
      <c r="M142" s="148" t="s">
        <v>1</v>
      </c>
      <c r="N142" s="149" t="s">
        <v>36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252</v>
      </c>
      <c r="AT142" s="152" t="s">
        <v>187</v>
      </c>
      <c r="AU142" s="152" t="s">
        <v>77</v>
      </c>
      <c r="AY142" s="13" t="s">
        <v>185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3" t="s">
        <v>83</v>
      </c>
      <c r="BK142" s="153">
        <f t="shared" si="9"/>
        <v>0</v>
      </c>
      <c r="BL142" s="13" t="s">
        <v>252</v>
      </c>
      <c r="BM142" s="152" t="s">
        <v>294</v>
      </c>
    </row>
    <row r="143" spans="2:65" s="1" customFormat="1" ht="16.5" customHeight="1">
      <c r="B143" s="139"/>
      <c r="C143" s="140" t="s">
        <v>244</v>
      </c>
      <c r="D143" s="140" t="s">
        <v>187</v>
      </c>
      <c r="E143" s="141" t="s">
        <v>1232</v>
      </c>
      <c r="F143" s="142" t="s">
        <v>1233</v>
      </c>
      <c r="G143" s="143" t="s">
        <v>255</v>
      </c>
      <c r="H143" s="144">
        <v>1</v>
      </c>
      <c r="I143" s="145"/>
      <c r="J143" s="146">
        <f t="shared" si="0"/>
        <v>0</v>
      </c>
      <c r="K143" s="147"/>
      <c r="L143" s="28"/>
      <c r="M143" s="148" t="s">
        <v>1</v>
      </c>
      <c r="N143" s="149" t="s">
        <v>36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252</v>
      </c>
      <c r="AT143" s="152" t="s">
        <v>187</v>
      </c>
      <c r="AU143" s="152" t="s">
        <v>77</v>
      </c>
      <c r="AY143" s="13" t="s">
        <v>185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3" t="s">
        <v>83</v>
      </c>
      <c r="BK143" s="153">
        <f t="shared" si="9"/>
        <v>0</v>
      </c>
      <c r="BL143" s="13" t="s">
        <v>252</v>
      </c>
      <c r="BM143" s="152" t="s">
        <v>302</v>
      </c>
    </row>
    <row r="144" spans="2:65" s="1" customFormat="1" ht="21.75" customHeight="1">
      <c r="B144" s="139"/>
      <c r="C144" s="140" t="s">
        <v>248</v>
      </c>
      <c r="D144" s="140" t="s">
        <v>187</v>
      </c>
      <c r="E144" s="141" t="s">
        <v>1234</v>
      </c>
      <c r="F144" s="142" t="s">
        <v>1235</v>
      </c>
      <c r="G144" s="143" t="s">
        <v>1085</v>
      </c>
      <c r="H144" s="144">
        <v>16</v>
      </c>
      <c r="I144" s="145"/>
      <c r="J144" s="146">
        <f t="shared" si="0"/>
        <v>0</v>
      </c>
      <c r="K144" s="147"/>
      <c r="L144" s="28"/>
      <c r="M144" s="148" t="s">
        <v>1</v>
      </c>
      <c r="N144" s="149" t="s">
        <v>36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252</v>
      </c>
      <c r="AT144" s="152" t="s">
        <v>187</v>
      </c>
      <c r="AU144" s="152" t="s">
        <v>77</v>
      </c>
      <c r="AY144" s="13" t="s">
        <v>185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3" t="s">
        <v>83</v>
      </c>
      <c r="BK144" s="153">
        <f t="shared" si="9"/>
        <v>0</v>
      </c>
      <c r="BL144" s="13" t="s">
        <v>252</v>
      </c>
      <c r="BM144" s="152" t="s">
        <v>310</v>
      </c>
    </row>
    <row r="145" spans="2:65" s="1" customFormat="1" ht="16.5" customHeight="1">
      <c r="B145" s="139"/>
      <c r="C145" s="140" t="s">
        <v>252</v>
      </c>
      <c r="D145" s="140" t="s">
        <v>187</v>
      </c>
      <c r="E145" s="141" t="s">
        <v>1236</v>
      </c>
      <c r="F145" s="142" t="s">
        <v>1237</v>
      </c>
      <c r="G145" s="143" t="s">
        <v>255</v>
      </c>
      <c r="H145" s="144">
        <v>2</v>
      </c>
      <c r="I145" s="145"/>
      <c r="J145" s="146">
        <f t="shared" si="0"/>
        <v>0</v>
      </c>
      <c r="K145" s="147"/>
      <c r="L145" s="28"/>
      <c r="M145" s="148" t="s">
        <v>1</v>
      </c>
      <c r="N145" s="149" t="s">
        <v>36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252</v>
      </c>
      <c r="AT145" s="152" t="s">
        <v>187</v>
      </c>
      <c r="AU145" s="152" t="s">
        <v>77</v>
      </c>
      <c r="AY145" s="13" t="s">
        <v>185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3" t="s">
        <v>83</v>
      </c>
      <c r="BK145" s="153">
        <f t="shared" si="9"/>
        <v>0</v>
      </c>
      <c r="BL145" s="13" t="s">
        <v>252</v>
      </c>
      <c r="BM145" s="152" t="s">
        <v>318</v>
      </c>
    </row>
    <row r="146" spans="2:65" s="1" customFormat="1" ht="21.75" customHeight="1">
      <c r="B146" s="139"/>
      <c r="C146" s="140" t="s">
        <v>257</v>
      </c>
      <c r="D146" s="140" t="s">
        <v>187</v>
      </c>
      <c r="E146" s="141" t="s">
        <v>1238</v>
      </c>
      <c r="F146" s="142" t="s">
        <v>1239</v>
      </c>
      <c r="G146" s="143" t="s">
        <v>198</v>
      </c>
      <c r="H146" s="144">
        <v>1.2</v>
      </c>
      <c r="I146" s="145"/>
      <c r="J146" s="146">
        <f t="shared" si="0"/>
        <v>0</v>
      </c>
      <c r="K146" s="147"/>
      <c r="L146" s="28"/>
      <c r="M146" s="148" t="s">
        <v>1</v>
      </c>
      <c r="N146" s="149" t="s">
        <v>36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252</v>
      </c>
      <c r="AT146" s="152" t="s">
        <v>187</v>
      </c>
      <c r="AU146" s="152" t="s">
        <v>77</v>
      </c>
      <c r="AY146" s="13" t="s">
        <v>185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3" t="s">
        <v>83</v>
      </c>
      <c r="BK146" s="153">
        <f t="shared" si="9"/>
        <v>0</v>
      </c>
      <c r="BL146" s="13" t="s">
        <v>252</v>
      </c>
      <c r="BM146" s="152" t="s">
        <v>326</v>
      </c>
    </row>
    <row r="147" spans="2:65" s="1" customFormat="1" ht="16.5" customHeight="1">
      <c r="B147" s="139"/>
      <c r="C147" s="140" t="s">
        <v>261</v>
      </c>
      <c r="D147" s="140" t="s">
        <v>187</v>
      </c>
      <c r="E147" s="141" t="s">
        <v>1050</v>
      </c>
      <c r="F147" s="142" t="s">
        <v>1240</v>
      </c>
      <c r="G147" s="143" t="s">
        <v>223</v>
      </c>
      <c r="H147" s="144">
        <v>2.4</v>
      </c>
      <c r="I147" s="145"/>
      <c r="J147" s="146">
        <f t="shared" si="0"/>
        <v>0</v>
      </c>
      <c r="K147" s="147"/>
      <c r="L147" s="28"/>
      <c r="M147" s="148" t="s">
        <v>1</v>
      </c>
      <c r="N147" s="149" t="s">
        <v>36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252</v>
      </c>
      <c r="AT147" s="152" t="s">
        <v>187</v>
      </c>
      <c r="AU147" s="152" t="s">
        <v>77</v>
      </c>
      <c r="AY147" s="13" t="s">
        <v>185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3" t="s">
        <v>83</v>
      </c>
      <c r="BK147" s="153">
        <f t="shared" si="9"/>
        <v>0</v>
      </c>
      <c r="BL147" s="13" t="s">
        <v>252</v>
      </c>
      <c r="BM147" s="152" t="s">
        <v>334</v>
      </c>
    </row>
    <row r="148" spans="2:65" s="1" customFormat="1" ht="16.5" customHeight="1">
      <c r="B148" s="139"/>
      <c r="C148" s="140" t="s">
        <v>265</v>
      </c>
      <c r="D148" s="140" t="s">
        <v>187</v>
      </c>
      <c r="E148" s="141" t="s">
        <v>1241</v>
      </c>
      <c r="F148" s="142" t="s">
        <v>1035</v>
      </c>
      <c r="G148" s="143" t="s">
        <v>223</v>
      </c>
      <c r="H148" s="144">
        <v>2.4</v>
      </c>
      <c r="I148" s="145"/>
      <c r="J148" s="146">
        <f t="shared" si="0"/>
        <v>0</v>
      </c>
      <c r="K148" s="147"/>
      <c r="L148" s="28"/>
      <c r="M148" s="148" t="s">
        <v>1</v>
      </c>
      <c r="N148" s="149" t="s">
        <v>36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252</v>
      </c>
      <c r="AT148" s="152" t="s">
        <v>187</v>
      </c>
      <c r="AU148" s="152" t="s">
        <v>77</v>
      </c>
      <c r="AY148" s="13" t="s">
        <v>185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3" t="s">
        <v>83</v>
      </c>
      <c r="BK148" s="153">
        <f t="shared" si="9"/>
        <v>0</v>
      </c>
      <c r="BL148" s="13" t="s">
        <v>252</v>
      </c>
      <c r="BM148" s="152" t="s">
        <v>342</v>
      </c>
    </row>
    <row r="149" spans="2:65" s="1" customFormat="1" ht="16.5" customHeight="1">
      <c r="B149" s="139"/>
      <c r="C149" s="140" t="s">
        <v>269</v>
      </c>
      <c r="D149" s="140" t="s">
        <v>187</v>
      </c>
      <c r="E149" s="141" t="s">
        <v>1242</v>
      </c>
      <c r="F149" s="142" t="s">
        <v>1243</v>
      </c>
      <c r="G149" s="143" t="s">
        <v>1244</v>
      </c>
      <c r="H149" s="144">
        <v>450</v>
      </c>
      <c r="I149" s="145"/>
      <c r="J149" s="146">
        <f t="shared" si="0"/>
        <v>0</v>
      </c>
      <c r="K149" s="147"/>
      <c r="L149" s="28"/>
      <c r="M149" s="148" t="s">
        <v>1</v>
      </c>
      <c r="N149" s="149" t="s">
        <v>36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252</v>
      </c>
      <c r="AT149" s="152" t="s">
        <v>187</v>
      </c>
      <c r="AU149" s="152" t="s">
        <v>77</v>
      </c>
      <c r="AY149" s="13" t="s">
        <v>185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3" t="s">
        <v>83</v>
      </c>
      <c r="BK149" s="153">
        <f t="shared" si="9"/>
        <v>0</v>
      </c>
      <c r="BL149" s="13" t="s">
        <v>252</v>
      </c>
      <c r="BM149" s="152" t="s">
        <v>350</v>
      </c>
    </row>
    <row r="150" spans="2:65" s="1" customFormat="1" ht="16.5" customHeight="1">
      <c r="B150" s="139"/>
      <c r="C150" s="140" t="s">
        <v>273</v>
      </c>
      <c r="D150" s="140" t="s">
        <v>187</v>
      </c>
      <c r="E150" s="141" t="s">
        <v>1245</v>
      </c>
      <c r="F150" s="142" t="s">
        <v>1246</v>
      </c>
      <c r="G150" s="143" t="s">
        <v>1085</v>
      </c>
      <c r="H150" s="144">
        <v>14</v>
      </c>
      <c r="I150" s="145"/>
      <c r="J150" s="146">
        <f t="shared" si="0"/>
        <v>0</v>
      </c>
      <c r="K150" s="147"/>
      <c r="L150" s="28"/>
      <c r="M150" s="148" t="s">
        <v>1</v>
      </c>
      <c r="N150" s="149" t="s">
        <v>36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252</v>
      </c>
      <c r="AT150" s="152" t="s">
        <v>187</v>
      </c>
      <c r="AU150" s="152" t="s">
        <v>77</v>
      </c>
      <c r="AY150" s="13" t="s">
        <v>185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3" t="s">
        <v>83</v>
      </c>
      <c r="BK150" s="153">
        <f t="shared" si="9"/>
        <v>0</v>
      </c>
      <c r="BL150" s="13" t="s">
        <v>252</v>
      </c>
      <c r="BM150" s="152" t="s">
        <v>358</v>
      </c>
    </row>
    <row r="151" spans="2:65" s="11" customFormat="1" ht="26" customHeight="1">
      <c r="B151" s="127"/>
      <c r="D151" s="128" t="s">
        <v>69</v>
      </c>
      <c r="E151" s="129" t="s">
        <v>1247</v>
      </c>
      <c r="F151" s="129" t="s">
        <v>1248</v>
      </c>
      <c r="I151" s="130"/>
      <c r="J151" s="131">
        <f>BK151</f>
        <v>0</v>
      </c>
      <c r="L151" s="127"/>
      <c r="M151" s="132"/>
      <c r="P151" s="133">
        <f>SUM(P152:P160)</f>
        <v>0</v>
      </c>
      <c r="R151" s="133">
        <f>SUM(R152:R160)</f>
        <v>0</v>
      </c>
      <c r="T151" s="134">
        <f>SUM(T152:T160)</f>
        <v>0</v>
      </c>
      <c r="AR151" s="128" t="s">
        <v>83</v>
      </c>
      <c r="AT151" s="135" t="s">
        <v>69</v>
      </c>
      <c r="AU151" s="135" t="s">
        <v>70</v>
      </c>
      <c r="AY151" s="128" t="s">
        <v>185</v>
      </c>
      <c r="BK151" s="136">
        <f>SUM(BK152:BK160)</f>
        <v>0</v>
      </c>
    </row>
    <row r="152" spans="2:65" s="1" customFormat="1" ht="16.5" customHeight="1">
      <c r="B152" s="139"/>
      <c r="C152" s="140" t="s">
        <v>277</v>
      </c>
      <c r="D152" s="140" t="s">
        <v>187</v>
      </c>
      <c r="E152" s="141" t="s">
        <v>1249</v>
      </c>
      <c r="F152" s="142" t="s">
        <v>1250</v>
      </c>
      <c r="G152" s="143" t="s">
        <v>241</v>
      </c>
      <c r="H152" s="144">
        <v>190</v>
      </c>
      <c r="I152" s="145"/>
      <c r="J152" s="146">
        <f t="shared" ref="J152:J160" si="10">ROUND(I152*H152,2)</f>
        <v>0</v>
      </c>
      <c r="K152" s="147"/>
      <c r="L152" s="28"/>
      <c r="M152" s="148" t="s">
        <v>1</v>
      </c>
      <c r="N152" s="149" t="s">
        <v>36</v>
      </c>
      <c r="P152" s="150">
        <f t="shared" ref="P152:P160" si="11">O152*H152</f>
        <v>0</v>
      </c>
      <c r="Q152" s="150">
        <v>0</v>
      </c>
      <c r="R152" s="150">
        <f t="shared" ref="R152:R160" si="12">Q152*H152</f>
        <v>0</v>
      </c>
      <c r="S152" s="150">
        <v>0</v>
      </c>
      <c r="T152" s="151">
        <f t="shared" ref="T152:T160" si="13">S152*H152</f>
        <v>0</v>
      </c>
      <c r="AR152" s="152" t="s">
        <v>252</v>
      </c>
      <c r="AT152" s="152" t="s">
        <v>187</v>
      </c>
      <c r="AU152" s="152" t="s">
        <v>77</v>
      </c>
      <c r="AY152" s="13" t="s">
        <v>185</v>
      </c>
      <c r="BE152" s="153">
        <f t="shared" ref="BE152:BE160" si="14">IF(N152="základná",J152,0)</f>
        <v>0</v>
      </c>
      <c r="BF152" s="153">
        <f t="shared" ref="BF152:BF160" si="15">IF(N152="znížená",J152,0)</f>
        <v>0</v>
      </c>
      <c r="BG152" s="153">
        <f t="shared" ref="BG152:BG160" si="16">IF(N152="zákl. prenesená",J152,0)</f>
        <v>0</v>
      </c>
      <c r="BH152" s="153">
        <f t="shared" ref="BH152:BH160" si="17">IF(N152="zníž. prenesená",J152,0)</f>
        <v>0</v>
      </c>
      <c r="BI152" s="153">
        <f t="shared" ref="BI152:BI160" si="18">IF(N152="nulová",J152,0)</f>
        <v>0</v>
      </c>
      <c r="BJ152" s="13" t="s">
        <v>83</v>
      </c>
      <c r="BK152" s="153">
        <f t="shared" ref="BK152:BK160" si="19">ROUND(I152*H152,2)</f>
        <v>0</v>
      </c>
      <c r="BL152" s="13" t="s">
        <v>252</v>
      </c>
      <c r="BM152" s="152" t="s">
        <v>366</v>
      </c>
    </row>
    <row r="153" spans="2:65" s="1" customFormat="1" ht="16.5" customHeight="1">
      <c r="B153" s="139"/>
      <c r="C153" s="140" t="s">
        <v>7</v>
      </c>
      <c r="D153" s="140" t="s">
        <v>187</v>
      </c>
      <c r="E153" s="141" t="s">
        <v>1251</v>
      </c>
      <c r="F153" s="142" t="s">
        <v>1252</v>
      </c>
      <c r="G153" s="143" t="s">
        <v>241</v>
      </c>
      <c r="H153" s="144">
        <v>190</v>
      </c>
      <c r="I153" s="145"/>
      <c r="J153" s="146">
        <f t="shared" si="10"/>
        <v>0</v>
      </c>
      <c r="K153" s="147"/>
      <c r="L153" s="28"/>
      <c r="M153" s="148" t="s">
        <v>1</v>
      </c>
      <c r="N153" s="149" t="s">
        <v>36</v>
      </c>
      <c r="P153" s="150">
        <f t="shared" si="11"/>
        <v>0</v>
      </c>
      <c r="Q153" s="150">
        <v>0</v>
      </c>
      <c r="R153" s="150">
        <f t="shared" si="12"/>
        <v>0</v>
      </c>
      <c r="S153" s="150">
        <v>0</v>
      </c>
      <c r="T153" s="151">
        <f t="shared" si="13"/>
        <v>0</v>
      </c>
      <c r="AR153" s="152" t="s">
        <v>252</v>
      </c>
      <c r="AT153" s="152" t="s">
        <v>187</v>
      </c>
      <c r="AU153" s="152" t="s">
        <v>77</v>
      </c>
      <c r="AY153" s="13" t="s">
        <v>185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3" t="s">
        <v>83</v>
      </c>
      <c r="BK153" s="153">
        <f t="shared" si="19"/>
        <v>0</v>
      </c>
      <c r="BL153" s="13" t="s">
        <v>252</v>
      </c>
      <c r="BM153" s="152" t="s">
        <v>374</v>
      </c>
    </row>
    <row r="154" spans="2:65" s="1" customFormat="1" ht="16.5" customHeight="1">
      <c r="B154" s="139"/>
      <c r="C154" s="140" t="s">
        <v>285</v>
      </c>
      <c r="D154" s="140" t="s">
        <v>187</v>
      </c>
      <c r="E154" s="141" t="s">
        <v>1253</v>
      </c>
      <c r="F154" s="142" t="s">
        <v>1254</v>
      </c>
      <c r="G154" s="143" t="s">
        <v>577</v>
      </c>
      <c r="H154" s="144">
        <v>115</v>
      </c>
      <c r="I154" s="145"/>
      <c r="J154" s="146">
        <f t="shared" si="10"/>
        <v>0</v>
      </c>
      <c r="K154" s="147"/>
      <c r="L154" s="28"/>
      <c r="M154" s="148" t="s">
        <v>1</v>
      </c>
      <c r="N154" s="149" t="s">
        <v>36</v>
      </c>
      <c r="P154" s="150">
        <f t="shared" si="11"/>
        <v>0</v>
      </c>
      <c r="Q154" s="150">
        <v>0</v>
      </c>
      <c r="R154" s="150">
        <f t="shared" si="12"/>
        <v>0</v>
      </c>
      <c r="S154" s="150">
        <v>0</v>
      </c>
      <c r="T154" s="151">
        <f t="shared" si="13"/>
        <v>0</v>
      </c>
      <c r="AR154" s="152" t="s">
        <v>252</v>
      </c>
      <c r="AT154" s="152" t="s">
        <v>187</v>
      </c>
      <c r="AU154" s="152" t="s">
        <v>77</v>
      </c>
      <c r="AY154" s="13" t="s">
        <v>185</v>
      </c>
      <c r="BE154" s="153">
        <f t="shared" si="14"/>
        <v>0</v>
      </c>
      <c r="BF154" s="153">
        <f t="shared" si="15"/>
        <v>0</v>
      </c>
      <c r="BG154" s="153">
        <f t="shared" si="16"/>
        <v>0</v>
      </c>
      <c r="BH154" s="153">
        <f t="shared" si="17"/>
        <v>0</v>
      </c>
      <c r="BI154" s="153">
        <f t="shared" si="18"/>
        <v>0</v>
      </c>
      <c r="BJ154" s="13" t="s">
        <v>83</v>
      </c>
      <c r="BK154" s="153">
        <f t="shared" si="19"/>
        <v>0</v>
      </c>
      <c r="BL154" s="13" t="s">
        <v>252</v>
      </c>
      <c r="BM154" s="152" t="s">
        <v>383</v>
      </c>
    </row>
    <row r="155" spans="2:65" s="1" customFormat="1" ht="16.5" customHeight="1">
      <c r="B155" s="139"/>
      <c r="C155" s="140" t="s">
        <v>290</v>
      </c>
      <c r="D155" s="140" t="s">
        <v>187</v>
      </c>
      <c r="E155" s="141" t="s">
        <v>1255</v>
      </c>
      <c r="F155" s="142" t="s">
        <v>1256</v>
      </c>
      <c r="G155" s="143" t="s">
        <v>255</v>
      </c>
      <c r="H155" s="144">
        <v>185</v>
      </c>
      <c r="I155" s="145"/>
      <c r="J155" s="146">
        <f t="shared" si="10"/>
        <v>0</v>
      </c>
      <c r="K155" s="147"/>
      <c r="L155" s="28"/>
      <c r="M155" s="148" t="s">
        <v>1</v>
      </c>
      <c r="N155" s="149" t="s">
        <v>36</v>
      </c>
      <c r="P155" s="150">
        <f t="shared" si="11"/>
        <v>0</v>
      </c>
      <c r="Q155" s="150">
        <v>0</v>
      </c>
      <c r="R155" s="150">
        <f t="shared" si="12"/>
        <v>0</v>
      </c>
      <c r="S155" s="150">
        <v>0</v>
      </c>
      <c r="T155" s="151">
        <f t="shared" si="13"/>
        <v>0</v>
      </c>
      <c r="AR155" s="152" t="s">
        <v>252</v>
      </c>
      <c r="AT155" s="152" t="s">
        <v>187</v>
      </c>
      <c r="AU155" s="152" t="s">
        <v>77</v>
      </c>
      <c r="AY155" s="13" t="s">
        <v>185</v>
      </c>
      <c r="BE155" s="153">
        <f t="shared" si="14"/>
        <v>0</v>
      </c>
      <c r="BF155" s="153">
        <f t="shared" si="15"/>
        <v>0</v>
      </c>
      <c r="BG155" s="153">
        <f t="shared" si="16"/>
        <v>0</v>
      </c>
      <c r="BH155" s="153">
        <f t="shared" si="17"/>
        <v>0</v>
      </c>
      <c r="BI155" s="153">
        <f t="shared" si="18"/>
        <v>0</v>
      </c>
      <c r="BJ155" s="13" t="s">
        <v>83</v>
      </c>
      <c r="BK155" s="153">
        <f t="shared" si="19"/>
        <v>0</v>
      </c>
      <c r="BL155" s="13" t="s">
        <v>252</v>
      </c>
      <c r="BM155" s="152" t="s">
        <v>391</v>
      </c>
    </row>
    <row r="156" spans="2:65" s="1" customFormat="1" ht="21.75" customHeight="1">
      <c r="B156" s="139"/>
      <c r="C156" s="140" t="s">
        <v>294</v>
      </c>
      <c r="D156" s="140" t="s">
        <v>187</v>
      </c>
      <c r="E156" s="141" t="s">
        <v>1170</v>
      </c>
      <c r="F156" s="142" t="s">
        <v>1257</v>
      </c>
      <c r="G156" s="143" t="s">
        <v>241</v>
      </c>
      <c r="H156" s="144">
        <v>190</v>
      </c>
      <c r="I156" s="145"/>
      <c r="J156" s="146">
        <f t="shared" si="10"/>
        <v>0</v>
      </c>
      <c r="K156" s="147"/>
      <c r="L156" s="28"/>
      <c r="M156" s="148" t="s">
        <v>1</v>
      </c>
      <c r="N156" s="149" t="s">
        <v>36</v>
      </c>
      <c r="P156" s="150">
        <f t="shared" si="11"/>
        <v>0</v>
      </c>
      <c r="Q156" s="150">
        <v>0</v>
      </c>
      <c r="R156" s="150">
        <f t="shared" si="12"/>
        <v>0</v>
      </c>
      <c r="S156" s="150">
        <v>0</v>
      </c>
      <c r="T156" s="151">
        <f t="shared" si="13"/>
        <v>0</v>
      </c>
      <c r="AR156" s="152" t="s">
        <v>252</v>
      </c>
      <c r="AT156" s="152" t="s">
        <v>187</v>
      </c>
      <c r="AU156" s="152" t="s">
        <v>77</v>
      </c>
      <c r="AY156" s="13" t="s">
        <v>185</v>
      </c>
      <c r="BE156" s="153">
        <f t="shared" si="14"/>
        <v>0</v>
      </c>
      <c r="BF156" s="153">
        <f t="shared" si="15"/>
        <v>0</v>
      </c>
      <c r="BG156" s="153">
        <f t="shared" si="16"/>
        <v>0</v>
      </c>
      <c r="BH156" s="153">
        <f t="shared" si="17"/>
        <v>0</v>
      </c>
      <c r="BI156" s="153">
        <f t="shared" si="18"/>
        <v>0</v>
      </c>
      <c r="BJ156" s="13" t="s">
        <v>83</v>
      </c>
      <c r="BK156" s="153">
        <f t="shared" si="19"/>
        <v>0</v>
      </c>
      <c r="BL156" s="13" t="s">
        <v>252</v>
      </c>
      <c r="BM156" s="152" t="s">
        <v>399</v>
      </c>
    </row>
    <row r="157" spans="2:65" s="1" customFormat="1" ht="16.5" customHeight="1">
      <c r="B157" s="139"/>
      <c r="C157" s="140" t="s">
        <v>298</v>
      </c>
      <c r="D157" s="140" t="s">
        <v>187</v>
      </c>
      <c r="E157" s="141" t="s">
        <v>1168</v>
      </c>
      <c r="F157" s="142" t="s">
        <v>1258</v>
      </c>
      <c r="G157" s="143" t="s">
        <v>241</v>
      </c>
      <c r="H157" s="144">
        <v>190</v>
      </c>
      <c r="I157" s="145"/>
      <c r="J157" s="146">
        <f t="shared" si="10"/>
        <v>0</v>
      </c>
      <c r="K157" s="147"/>
      <c r="L157" s="28"/>
      <c r="M157" s="148" t="s">
        <v>1</v>
      </c>
      <c r="N157" s="149" t="s">
        <v>36</v>
      </c>
      <c r="P157" s="150">
        <f t="shared" si="11"/>
        <v>0</v>
      </c>
      <c r="Q157" s="150">
        <v>0</v>
      </c>
      <c r="R157" s="150">
        <f t="shared" si="12"/>
        <v>0</v>
      </c>
      <c r="S157" s="150">
        <v>0</v>
      </c>
      <c r="T157" s="151">
        <f t="shared" si="13"/>
        <v>0</v>
      </c>
      <c r="AR157" s="152" t="s">
        <v>252</v>
      </c>
      <c r="AT157" s="152" t="s">
        <v>187</v>
      </c>
      <c r="AU157" s="152" t="s">
        <v>77</v>
      </c>
      <c r="AY157" s="13" t="s">
        <v>185</v>
      </c>
      <c r="BE157" s="153">
        <f t="shared" si="14"/>
        <v>0</v>
      </c>
      <c r="BF157" s="153">
        <f t="shared" si="15"/>
        <v>0</v>
      </c>
      <c r="BG157" s="153">
        <f t="shared" si="16"/>
        <v>0</v>
      </c>
      <c r="BH157" s="153">
        <f t="shared" si="17"/>
        <v>0</v>
      </c>
      <c r="BI157" s="153">
        <f t="shared" si="18"/>
        <v>0</v>
      </c>
      <c r="BJ157" s="13" t="s">
        <v>83</v>
      </c>
      <c r="BK157" s="153">
        <f t="shared" si="19"/>
        <v>0</v>
      </c>
      <c r="BL157" s="13" t="s">
        <v>252</v>
      </c>
      <c r="BM157" s="152" t="s">
        <v>407</v>
      </c>
    </row>
    <row r="158" spans="2:65" s="1" customFormat="1" ht="16.5" customHeight="1">
      <c r="B158" s="139"/>
      <c r="C158" s="140" t="s">
        <v>302</v>
      </c>
      <c r="D158" s="140" t="s">
        <v>187</v>
      </c>
      <c r="E158" s="141" t="s">
        <v>1259</v>
      </c>
      <c r="F158" s="142" t="s">
        <v>1260</v>
      </c>
      <c r="G158" s="143" t="s">
        <v>255</v>
      </c>
      <c r="H158" s="144">
        <v>48</v>
      </c>
      <c r="I158" s="145"/>
      <c r="J158" s="146">
        <f t="shared" si="10"/>
        <v>0</v>
      </c>
      <c r="K158" s="147"/>
      <c r="L158" s="28"/>
      <c r="M158" s="148" t="s">
        <v>1</v>
      </c>
      <c r="N158" s="149" t="s">
        <v>36</v>
      </c>
      <c r="P158" s="150">
        <f t="shared" si="11"/>
        <v>0</v>
      </c>
      <c r="Q158" s="150">
        <v>0</v>
      </c>
      <c r="R158" s="150">
        <f t="shared" si="12"/>
        <v>0</v>
      </c>
      <c r="S158" s="150">
        <v>0</v>
      </c>
      <c r="T158" s="151">
        <f t="shared" si="13"/>
        <v>0</v>
      </c>
      <c r="AR158" s="152" t="s">
        <v>252</v>
      </c>
      <c r="AT158" s="152" t="s">
        <v>187</v>
      </c>
      <c r="AU158" s="152" t="s">
        <v>77</v>
      </c>
      <c r="AY158" s="13" t="s">
        <v>185</v>
      </c>
      <c r="BE158" s="153">
        <f t="shared" si="14"/>
        <v>0</v>
      </c>
      <c r="BF158" s="153">
        <f t="shared" si="15"/>
        <v>0</v>
      </c>
      <c r="BG158" s="153">
        <f t="shared" si="16"/>
        <v>0</v>
      </c>
      <c r="BH158" s="153">
        <f t="shared" si="17"/>
        <v>0</v>
      </c>
      <c r="BI158" s="153">
        <f t="shared" si="18"/>
        <v>0</v>
      </c>
      <c r="BJ158" s="13" t="s">
        <v>83</v>
      </c>
      <c r="BK158" s="153">
        <f t="shared" si="19"/>
        <v>0</v>
      </c>
      <c r="BL158" s="13" t="s">
        <v>252</v>
      </c>
      <c r="BM158" s="152" t="s">
        <v>415</v>
      </c>
    </row>
    <row r="159" spans="2:65" s="1" customFormat="1" ht="16.5" customHeight="1">
      <c r="B159" s="139"/>
      <c r="C159" s="140" t="s">
        <v>306</v>
      </c>
      <c r="D159" s="140" t="s">
        <v>187</v>
      </c>
      <c r="E159" s="141" t="s">
        <v>1261</v>
      </c>
      <c r="F159" s="142" t="s">
        <v>1262</v>
      </c>
      <c r="G159" s="143" t="s">
        <v>255</v>
      </c>
      <c r="H159" s="144">
        <v>48</v>
      </c>
      <c r="I159" s="145"/>
      <c r="J159" s="146">
        <f t="shared" si="10"/>
        <v>0</v>
      </c>
      <c r="K159" s="147"/>
      <c r="L159" s="28"/>
      <c r="M159" s="148" t="s">
        <v>1</v>
      </c>
      <c r="N159" s="149" t="s">
        <v>36</v>
      </c>
      <c r="P159" s="150">
        <f t="shared" si="11"/>
        <v>0</v>
      </c>
      <c r="Q159" s="150">
        <v>0</v>
      </c>
      <c r="R159" s="150">
        <f t="shared" si="12"/>
        <v>0</v>
      </c>
      <c r="S159" s="150">
        <v>0</v>
      </c>
      <c r="T159" s="151">
        <f t="shared" si="13"/>
        <v>0</v>
      </c>
      <c r="AR159" s="152" t="s">
        <v>252</v>
      </c>
      <c r="AT159" s="152" t="s">
        <v>187</v>
      </c>
      <c r="AU159" s="152" t="s">
        <v>77</v>
      </c>
      <c r="AY159" s="13" t="s">
        <v>185</v>
      </c>
      <c r="BE159" s="153">
        <f t="shared" si="14"/>
        <v>0</v>
      </c>
      <c r="BF159" s="153">
        <f t="shared" si="15"/>
        <v>0</v>
      </c>
      <c r="BG159" s="153">
        <f t="shared" si="16"/>
        <v>0</v>
      </c>
      <c r="BH159" s="153">
        <f t="shared" si="17"/>
        <v>0</v>
      </c>
      <c r="BI159" s="153">
        <f t="shared" si="18"/>
        <v>0</v>
      </c>
      <c r="BJ159" s="13" t="s">
        <v>83</v>
      </c>
      <c r="BK159" s="153">
        <f t="shared" si="19"/>
        <v>0</v>
      </c>
      <c r="BL159" s="13" t="s">
        <v>252</v>
      </c>
      <c r="BM159" s="152" t="s">
        <v>423</v>
      </c>
    </row>
    <row r="160" spans="2:65" s="1" customFormat="1" ht="16.5" customHeight="1">
      <c r="B160" s="139"/>
      <c r="C160" s="140" t="s">
        <v>310</v>
      </c>
      <c r="D160" s="140" t="s">
        <v>187</v>
      </c>
      <c r="E160" s="141" t="s">
        <v>1263</v>
      </c>
      <c r="F160" s="142" t="s">
        <v>1264</v>
      </c>
      <c r="G160" s="143" t="s">
        <v>255</v>
      </c>
      <c r="H160" s="144">
        <v>8</v>
      </c>
      <c r="I160" s="145"/>
      <c r="J160" s="146">
        <f t="shared" si="10"/>
        <v>0</v>
      </c>
      <c r="K160" s="147"/>
      <c r="L160" s="28"/>
      <c r="M160" s="148" t="s">
        <v>1</v>
      </c>
      <c r="N160" s="149" t="s">
        <v>36</v>
      </c>
      <c r="P160" s="150">
        <f t="shared" si="11"/>
        <v>0</v>
      </c>
      <c r="Q160" s="150">
        <v>0</v>
      </c>
      <c r="R160" s="150">
        <f t="shared" si="12"/>
        <v>0</v>
      </c>
      <c r="S160" s="150">
        <v>0</v>
      </c>
      <c r="T160" s="151">
        <f t="shared" si="13"/>
        <v>0</v>
      </c>
      <c r="AR160" s="152" t="s">
        <v>252</v>
      </c>
      <c r="AT160" s="152" t="s">
        <v>187</v>
      </c>
      <c r="AU160" s="152" t="s">
        <v>77</v>
      </c>
      <c r="AY160" s="13" t="s">
        <v>185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3" t="s">
        <v>83</v>
      </c>
      <c r="BK160" s="153">
        <f t="shared" si="19"/>
        <v>0</v>
      </c>
      <c r="BL160" s="13" t="s">
        <v>252</v>
      </c>
      <c r="BM160" s="152" t="s">
        <v>432</v>
      </c>
    </row>
    <row r="161" spans="2:65" s="11" customFormat="1" ht="26" customHeight="1">
      <c r="B161" s="127"/>
      <c r="D161" s="128" t="s">
        <v>69</v>
      </c>
      <c r="E161" s="129" t="s">
        <v>1265</v>
      </c>
      <c r="F161" s="129" t="s">
        <v>1266</v>
      </c>
      <c r="I161" s="130"/>
      <c r="J161" s="131">
        <f>BK161</f>
        <v>0</v>
      </c>
      <c r="L161" s="127"/>
      <c r="M161" s="132"/>
      <c r="P161" s="133">
        <f>SUM(P162:P169)</f>
        <v>0</v>
      </c>
      <c r="R161" s="133">
        <f>SUM(R162:R169)</f>
        <v>0</v>
      </c>
      <c r="T161" s="134">
        <f>SUM(T162:T169)</f>
        <v>0</v>
      </c>
      <c r="AR161" s="128" t="s">
        <v>83</v>
      </c>
      <c r="AT161" s="135" t="s">
        <v>69</v>
      </c>
      <c r="AU161" s="135" t="s">
        <v>70</v>
      </c>
      <c r="AY161" s="128" t="s">
        <v>185</v>
      </c>
      <c r="BK161" s="136">
        <f>SUM(BK162:BK169)</f>
        <v>0</v>
      </c>
    </row>
    <row r="162" spans="2:65" s="1" customFormat="1" ht="16.5" customHeight="1">
      <c r="B162" s="139"/>
      <c r="C162" s="140" t="s">
        <v>314</v>
      </c>
      <c r="D162" s="140" t="s">
        <v>187</v>
      </c>
      <c r="E162" s="141" t="s">
        <v>1267</v>
      </c>
      <c r="F162" s="142" t="s">
        <v>1268</v>
      </c>
      <c r="G162" s="143" t="s">
        <v>255</v>
      </c>
      <c r="H162" s="144">
        <v>10</v>
      </c>
      <c r="I162" s="145"/>
      <c r="J162" s="146">
        <f t="shared" ref="J162:J169" si="20">ROUND(I162*H162,2)</f>
        <v>0</v>
      </c>
      <c r="K162" s="147"/>
      <c r="L162" s="28"/>
      <c r="M162" s="148" t="s">
        <v>1</v>
      </c>
      <c r="N162" s="149" t="s">
        <v>36</v>
      </c>
      <c r="P162" s="150">
        <f t="shared" ref="P162:P169" si="21">O162*H162</f>
        <v>0</v>
      </c>
      <c r="Q162" s="150">
        <v>0</v>
      </c>
      <c r="R162" s="150">
        <f t="shared" ref="R162:R169" si="22">Q162*H162</f>
        <v>0</v>
      </c>
      <c r="S162" s="150">
        <v>0</v>
      </c>
      <c r="T162" s="151">
        <f t="shared" ref="T162:T169" si="23">S162*H162</f>
        <v>0</v>
      </c>
      <c r="AR162" s="152" t="s">
        <v>252</v>
      </c>
      <c r="AT162" s="152" t="s">
        <v>187</v>
      </c>
      <c r="AU162" s="152" t="s">
        <v>77</v>
      </c>
      <c r="AY162" s="13" t="s">
        <v>185</v>
      </c>
      <c r="BE162" s="153">
        <f t="shared" ref="BE162:BE169" si="24">IF(N162="základná",J162,0)</f>
        <v>0</v>
      </c>
      <c r="BF162" s="153">
        <f t="shared" ref="BF162:BF169" si="25">IF(N162="znížená",J162,0)</f>
        <v>0</v>
      </c>
      <c r="BG162" s="153">
        <f t="shared" ref="BG162:BG169" si="26">IF(N162="zákl. prenesená",J162,0)</f>
        <v>0</v>
      </c>
      <c r="BH162" s="153">
        <f t="shared" ref="BH162:BH169" si="27">IF(N162="zníž. prenesená",J162,0)</f>
        <v>0</v>
      </c>
      <c r="BI162" s="153">
        <f t="shared" ref="BI162:BI169" si="28">IF(N162="nulová",J162,0)</f>
        <v>0</v>
      </c>
      <c r="BJ162" s="13" t="s">
        <v>83</v>
      </c>
      <c r="BK162" s="153">
        <f t="shared" ref="BK162:BK169" si="29">ROUND(I162*H162,2)</f>
        <v>0</v>
      </c>
      <c r="BL162" s="13" t="s">
        <v>252</v>
      </c>
      <c r="BM162" s="152" t="s">
        <v>440</v>
      </c>
    </row>
    <row r="163" spans="2:65" s="1" customFormat="1" ht="16.5" customHeight="1">
      <c r="B163" s="139"/>
      <c r="C163" s="140" t="s">
        <v>318</v>
      </c>
      <c r="D163" s="140" t="s">
        <v>187</v>
      </c>
      <c r="E163" s="141" t="s">
        <v>1269</v>
      </c>
      <c r="F163" s="142" t="s">
        <v>1270</v>
      </c>
      <c r="G163" s="143" t="s">
        <v>255</v>
      </c>
      <c r="H163" s="144">
        <v>10</v>
      </c>
      <c r="I163" s="145"/>
      <c r="J163" s="146">
        <f t="shared" si="20"/>
        <v>0</v>
      </c>
      <c r="K163" s="147"/>
      <c r="L163" s="28"/>
      <c r="M163" s="148" t="s">
        <v>1</v>
      </c>
      <c r="N163" s="149" t="s">
        <v>36</v>
      </c>
      <c r="P163" s="150">
        <f t="shared" si="21"/>
        <v>0</v>
      </c>
      <c r="Q163" s="150">
        <v>0</v>
      </c>
      <c r="R163" s="150">
        <f t="shared" si="22"/>
        <v>0</v>
      </c>
      <c r="S163" s="150">
        <v>0</v>
      </c>
      <c r="T163" s="151">
        <f t="shared" si="23"/>
        <v>0</v>
      </c>
      <c r="AR163" s="152" t="s">
        <v>252</v>
      </c>
      <c r="AT163" s="152" t="s">
        <v>187</v>
      </c>
      <c r="AU163" s="152" t="s">
        <v>77</v>
      </c>
      <c r="AY163" s="13" t="s">
        <v>185</v>
      </c>
      <c r="BE163" s="153">
        <f t="shared" si="24"/>
        <v>0</v>
      </c>
      <c r="BF163" s="153">
        <f t="shared" si="25"/>
        <v>0</v>
      </c>
      <c r="BG163" s="153">
        <f t="shared" si="26"/>
        <v>0</v>
      </c>
      <c r="BH163" s="153">
        <f t="shared" si="27"/>
        <v>0</v>
      </c>
      <c r="BI163" s="153">
        <f t="shared" si="28"/>
        <v>0</v>
      </c>
      <c r="BJ163" s="13" t="s">
        <v>83</v>
      </c>
      <c r="BK163" s="153">
        <f t="shared" si="29"/>
        <v>0</v>
      </c>
      <c r="BL163" s="13" t="s">
        <v>252</v>
      </c>
      <c r="BM163" s="152" t="s">
        <v>448</v>
      </c>
    </row>
    <row r="164" spans="2:65" s="1" customFormat="1" ht="16.5" customHeight="1">
      <c r="B164" s="139"/>
      <c r="C164" s="140" t="s">
        <v>322</v>
      </c>
      <c r="D164" s="140" t="s">
        <v>187</v>
      </c>
      <c r="E164" s="141" t="s">
        <v>1271</v>
      </c>
      <c r="F164" s="142" t="s">
        <v>1272</v>
      </c>
      <c r="G164" s="143" t="s">
        <v>255</v>
      </c>
      <c r="H164" s="144">
        <v>10</v>
      </c>
      <c r="I164" s="145"/>
      <c r="J164" s="146">
        <f t="shared" si="20"/>
        <v>0</v>
      </c>
      <c r="K164" s="147"/>
      <c r="L164" s="28"/>
      <c r="M164" s="148" t="s">
        <v>1</v>
      </c>
      <c r="N164" s="149" t="s">
        <v>36</v>
      </c>
      <c r="P164" s="150">
        <f t="shared" si="21"/>
        <v>0</v>
      </c>
      <c r="Q164" s="150">
        <v>0</v>
      </c>
      <c r="R164" s="150">
        <f t="shared" si="22"/>
        <v>0</v>
      </c>
      <c r="S164" s="150">
        <v>0</v>
      </c>
      <c r="T164" s="151">
        <f t="shared" si="23"/>
        <v>0</v>
      </c>
      <c r="AR164" s="152" t="s">
        <v>252</v>
      </c>
      <c r="AT164" s="152" t="s">
        <v>187</v>
      </c>
      <c r="AU164" s="152" t="s">
        <v>77</v>
      </c>
      <c r="AY164" s="13" t="s">
        <v>185</v>
      </c>
      <c r="BE164" s="153">
        <f t="shared" si="24"/>
        <v>0</v>
      </c>
      <c r="BF164" s="153">
        <f t="shared" si="25"/>
        <v>0</v>
      </c>
      <c r="BG164" s="153">
        <f t="shared" si="26"/>
        <v>0</v>
      </c>
      <c r="BH164" s="153">
        <f t="shared" si="27"/>
        <v>0</v>
      </c>
      <c r="BI164" s="153">
        <f t="shared" si="28"/>
        <v>0</v>
      </c>
      <c r="BJ164" s="13" t="s">
        <v>83</v>
      </c>
      <c r="BK164" s="153">
        <f t="shared" si="29"/>
        <v>0</v>
      </c>
      <c r="BL164" s="13" t="s">
        <v>252</v>
      </c>
      <c r="BM164" s="152" t="s">
        <v>456</v>
      </c>
    </row>
    <row r="165" spans="2:65" s="1" customFormat="1" ht="16.5" customHeight="1">
      <c r="B165" s="139"/>
      <c r="C165" s="140" t="s">
        <v>326</v>
      </c>
      <c r="D165" s="140" t="s">
        <v>187</v>
      </c>
      <c r="E165" s="141" t="s">
        <v>1273</v>
      </c>
      <c r="F165" s="142" t="s">
        <v>1274</v>
      </c>
      <c r="G165" s="143" t="s">
        <v>1085</v>
      </c>
      <c r="H165" s="144">
        <v>16</v>
      </c>
      <c r="I165" s="145"/>
      <c r="J165" s="146">
        <f t="shared" si="20"/>
        <v>0</v>
      </c>
      <c r="K165" s="147"/>
      <c r="L165" s="28"/>
      <c r="M165" s="148" t="s">
        <v>1</v>
      </c>
      <c r="N165" s="149" t="s">
        <v>36</v>
      </c>
      <c r="P165" s="150">
        <f t="shared" si="21"/>
        <v>0</v>
      </c>
      <c r="Q165" s="150">
        <v>0</v>
      </c>
      <c r="R165" s="150">
        <f t="shared" si="22"/>
        <v>0</v>
      </c>
      <c r="S165" s="150">
        <v>0</v>
      </c>
      <c r="T165" s="151">
        <f t="shared" si="23"/>
        <v>0</v>
      </c>
      <c r="AR165" s="152" t="s">
        <v>252</v>
      </c>
      <c r="AT165" s="152" t="s">
        <v>187</v>
      </c>
      <c r="AU165" s="152" t="s">
        <v>77</v>
      </c>
      <c r="AY165" s="13" t="s">
        <v>185</v>
      </c>
      <c r="BE165" s="153">
        <f t="shared" si="24"/>
        <v>0</v>
      </c>
      <c r="BF165" s="153">
        <f t="shared" si="25"/>
        <v>0</v>
      </c>
      <c r="BG165" s="153">
        <f t="shared" si="26"/>
        <v>0</v>
      </c>
      <c r="BH165" s="153">
        <f t="shared" si="27"/>
        <v>0</v>
      </c>
      <c r="BI165" s="153">
        <f t="shared" si="28"/>
        <v>0</v>
      </c>
      <c r="BJ165" s="13" t="s">
        <v>83</v>
      </c>
      <c r="BK165" s="153">
        <f t="shared" si="29"/>
        <v>0</v>
      </c>
      <c r="BL165" s="13" t="s">
        <v>252</v>
      </c>
      <c r="BM165" s="152" t="s">
        <v>464</v>
      </c>
    </row>
    <row r="166" spans="2:65" s="1" customFormat="1" ht="16.5" customHeight="1">
      <c r="B166" s="139"/>
      <c r="C166" s="140" t="s">
        <v>330</v>
      </c>
      <c r="D166" s="140" t="s">
        <v>187</v>
      </c>
      <c r="E166" s="141" t="s">
        <v>1275</v>
      </c>
      <c r="F166" s="142" t="s">
        <v>1276</v>
      </c>
      <c r="G166" s="143" t="s">
        <v>255</v>
      </c>
      <c r="H166" s="144">
        <v>20</v>
      </c>
      <c r="I166" s="145"/>
      <c r="J166" s="146">
        <f t="shared" si="20"/>
        <v>0</v>
      </c>
      <c r="K166" s="147"/>
      <c r="L166" s="28"/>
      <c r="M166" s="148" t="s">
        <v>1</v>
      </c>
      <c r="N166" s="149" t="s">
        <v>36</v>
      </c>
      <c r="P166" s="150">
        <f t="shared" si="21"/>
        <v>0</v>
      </c>
      <c r="Q166" s="150">
        <v>0</v>
      </c>
      <c r="R166" s="150">
        <f t="shared" si="22"/>
        <v>0</v>
      </c>
      <c r="S166" s="150">
        <v>0</v>
      </c>
      <c r="T166" s="151">
        <f t="shared" si="23"/>
        <v>0</v>
      </c>
      <c r="AR166" s="152" t="s">
        <v>252</v>
      </c>
      <c r="AT166" s="152" t="s">
        <v>187</v>
      </c>
      <c r="AU166" s="152" t="s">
        <v>77</v>
      </c>
      <c r="AY166" s="13" t="s">
        <v>185</v>
      </c>
      <c r="BE166" s="153">
        <f t="shared" si="24"/>
        <v>0</v>
      </c>
      <c r="BF166" s="153">
        <f t="shared" si="25"/>
        <v>0</v>
      </c>
      <c r="BG166" s="153">
        <f t="shared" si="26"/>
        <v>0</v>
      </c>
      <c r="BH166" s="153">
        <f t="shared" si="27"/>
        <v>0</v>
      </c>
      <c r="BI166" s="153">
        <f t="shared" si="28"/>
        <v>0</v>
      </c>
      <c r="BJ166" s="13" t="s">
        <v>83</v>
      </c>
      <c r="BK166" s="153">
        <f t="shared" si="29"/>
        <v>0</v>
      </c>
      <c r="BL166" s="13" t="s">
        <v>252</v>
      </c>
      <c r="BM166" s="152" t="s">
        <v>472</v>
      </c>
    </row>
    <row r="167" spans="2:65" s="1" customFormat="1" ht="16.5" customHeight="1">
      <c r="B167" s="139"/>
      <c r="C167" s="140" t="s">
        <v>334</v>
      </c>
      <c r="D167" s="140" t="s">
        <v>187</v>
      </c>
      <c r="E167" s="141" t="s">
        <v>1277</v>
      </c>
      <c r="F167" s="142" t="s">
        <v>1278</v>
      </c>
      <c r="G167" s="143" t="s">
        <v>255</v>
      </c>
      <c r="H167" s="144">
        <v>20</v>
      </c>
      <c r="I167" s="145"/>
      <c r="J167" s="146">
        <f t="shared" si="20"/>
        <v>0</v>
      </c>
      <c r="K167" s="147"/>
      <c r="L167" s="28"/>
      <c r="M167" s="148" t="s">
        <v>1</v>
      </c>
      <c r="N167" s="149" t="s">
        <v>36</v>
      </c>
      <c r="P167" s="150">
        <f t="shared" si="21"/>
        <v>0</v>
      </c>
      <c r="Q167" s="150">
        <v>0</v>
      </c>
      <c r="R167" s="150">
        <f t="shared" si="22"/>
        <v>0</v>
      </c>
      <c r="S167" s="150">
        <v>0</v>
      </c>
      <c r="T167" s="151">
        <f t="shared" si="23"/>
        <v>0</v>
      </c>
      <c r="AR167" s="152" t="s">
        <v>252</v>
      </c>
      <c r="AT167" s="152" t="s">
        <v>187</v>
      </c>
      <c r="AU167" s="152" t="s">
        <v>77</v>
      </c>
      <c r="AY167" s="13" t="s">
        <v>185</v>
      </c>
      <c r="BE167" s="153">
        <f t="shared" si="24"/>
        <v>0</v>
      </c>
      <c r="BF167" s="153">
        <f t="shared" si="25"/>
        <v>0</v>
      </c>
      <c r="BG167" s="153">
        <f t="shared" si="26"/>
        <v>0</v>
      </c>
      <c r="BH167" s="153">
        <f t="shared" si="27"/>
        <v>0</v>
      </c>
      <c r="BI167" s="153">
        <f t="shared" si="28"/>
        <v>0</v>
      </c>
      <c r="BJ167" s="13" t="s">
        <v>83</v>
      </c>
      <c r="BK167" s="153">
        <f t="shared" si="29"/>
        <v>0</v>
      </c>
      <c r="BL167" s="13" t="s">
        <v>252</v>
      </c>
      <c r="BM167" s="152" t="s">
        <v>480</v>
      </c>
    </row>
    <row r="168" spans="2:65" s="1" customFormat="1" ht="16.5" customHeight="1">
      <c r="B168" s="139"/>
      <c r="C168" s="140" t="s">
        <v>338</v>
      </c>
      <c r="D168" s="140" t="s">
        <v>187</v>
      </c>
      <c r="E168" s="141" t="s">
        <v>1279</v>
      </c>
      <c r="F168" s="142" t="s">
        <v>1280</v>
      </c>
      <c r="G168" s="143" t="s">
        <v>255</v>
      </c>
      <c r="H168" s="144">
        <v>10</v>
      </c>
      <c r="I168" s="145"/>
      <c r="J168" s="146">
        <f t="shared" si="20"/>
        <v>0</v>
      </c>
      <c r="K168" s="147"/>
      <c r="L168" s="28"/>
      <c r="M168" s="148" t="s">
        <v>1</v>
      </c>
      <c r="N168" s="149" t="s">
        <v>36</v>
      </c>
      <c r="P168" s="150">
        <f t="shared" si="21"/>
        <v>0</v>
      </c>
      <c r="Q168" s="150">
        <v>0</v>
      </c>
      <c r="R168" s="150">
        <f t="shared" si="22"/>
        <v>0</v>
      </c>
      <c r="S168" s="150">
        <v>0</v>
      </c>
      <c r="T168" s="151">
        <f t="shared" si="23"/>
        <v>0</v>
      </c>
      <c r="AR168" s="152" t="s">
        <v>252</v>
      </c>
      <c r="AT168" s="152" t="s">
        <v>187</v>
      </c>
      <c r="AU168" s="152" t="s">
        <v>77</v>
      </c>
      <c r="AY168" s="13" t="s">
        <v>185</v>
      </c>
      <c r="BE168" s="153">
        <f t="shared" si="24"/>
        <v>0</v>
      </c>
      <c r="BF168" s="153">
        <f t="shared" si="25"/>
        <v>0</v>
      </c>
      <c r="BG168" s="153">
        <f t="shared" si="26"/>
        <v>0</v>
      </c>
      <c r="BH168" s="153">
        <f t="shared" si="27"/>
        <v>0</v>
      </c>
      <c r="BI168" s="153">
        <f t="shared" si="28"/>
        <v>0</v>
      </c>
      <c r="BJ168" s="13" t="s">
        <v>83</v>
      </c>
      <c r="BK168" s="153">
        <f t="shared" si="29"/>
        <v>0</v>
      </c>
      <c r="BL168" s="13" t="s">
        <v>252</v>
      </c>
      <c r="BM168" s="152" t="s">
        <v>488</v>
      </c>
    </row>
    <row r="169" spans="2:65" s="1" customFormat="1" ht="16.5" customHeight="1">
      <c r="B169" s="139"/>
      <c r="C169" s="140" t="s">
        <v>342</v>
      </c>
      <c r="D169" s="140" t="s">
        <v>187</v>
      </c>
      <c r="E169" s="141" t="s">
        <v>1281</v>
      </c>
      <c r="F169" s="142" t="s">
        <v>1282</v>
      </c>
      <c r="G169" s="143" t="s">
        <v>255</v>
      </c>
      <c r="H169" s="144">
        <v>10</v>
      </c>
      <c r="I169" s="145"/>
      <c r="J169" s="146">
        <f t="shared" si="20"/>
        <v>0</v>
      </c>
      <c r="K169" s="147"/>
      <c r="L169" s="28"/>
      <c r="M169" s="148" t="s">
        <v>1</v>
      </c>
      <c r="N169" s="149" t="s">
        <v>36</v>
      </c>
      <c r="P169" s="150">
        <f t="shared" si="21"/>
        <v>0</v>
      </c>
      <c r="Q169" s="150">
        <v>0</v>
      </c>
      <c r="R169" s="150">
        <f t="shared" si="22"/>
        <v>0</v>
      </c>
      <c r="S169" s="150">
        <v>0</v>
      </c>
      <c r="T169" s="151">
        <f t="shared" si="23"/>
        <v>0</v>
      </c>
      <c r="AR169" s="152" t="s">
        <v>252</v>
      </c>
      <c r="AT169" s="152" t="s">
        <v>187</v>
      </c>
      <c r="AU169" s="152" t="s">
        <v>77</v>
      </c>
      <c r="AY169" s="13" t="s">
        <v>185</v>
      </c>
      <c r="BE169" s="153">
        <f t="shared" si="24"/>
        <v>0</v>
      </c>
      <c r="BF169" s="153">
        <f t="shared" si="25"/>
        <v>0</v>
      </c>
      <c r="BG169" s="153">
        <f t="shared" si="26"/>
        <v>0</v>
      </c>
      <c r="BH169" s="153">
        <f t="shared" si="27"/>
        <v>0</v>
      </c>
      <c r="BI169" s="153">
        <f t="shared" si="28"/>
        <v>0</v>
      </c>
      <c r="BJ169" s="13" t="s">
        <v>83</v>
      </c>
      <c r="BK169" s="153">
        <f t="shared" si="29"/>
        <v>0</v>
      </c>
      <c r="BL169" s="13" t="s">
        <v>252</v>
      </c>
      <c r="BM169" s="152" t="s">
        <v>496</v>
      </c>
    </row>
    <row r="170" spans="2:65" s="11" customFormat="1" ht="26" customHeight="1">
      <c r="B170" s="127"/>
      <c r="D170" s="128" t="s">
        <v>69</v>
      </c>
      <c r="E170" s="129" t="s">
        <v>818</v>
      </c>
      <c r="F170" s="129" t="s">
        <v>1283</v>
      </c>
      <c r="I170" s="130"/>
      <c r="J170" s="131">
        <f>BK170</f>
        <v>0</v>
      </c>
      <c r="L170" s="127"/>
      <c r="M170" s="132"/>
      <c r="P170" s="133">
        <f>SUM(P171:P178)</f>
        <v>0</v>
      </c>
      <c r="R170" s="133">
        <f>SUM(R171:R178)</f>
        <v>0</v>
      </c>
      <c r="T170" s="134">
        <f>SUM(T171:T178)</f>
        <v>0</v>
      </c>
      <c r="AR170" s="128" t="s">
        <v>203</v>
      </c>
      <c r="AT170" s="135" t="s">
        <v>69</v>
      </c>
      <c r="AU170" s="135" t="s">
        <v>70</v>
      </c>
      <c r="AY170" s="128" t="s">
        <v>185</v>
      </c>
      <c r="BK170" s="136">
        <f>SUM(BK171:BK178)</f>
        <v>0</v>
      </c>
    </row>
    <row r="171" spans="2:65" s="1" customFormat="1" ht="16.5" customHeight="1">
      <c r="B171" s="139"/>
      <c r="C171" s="140" t="s">
        <v>346</v>
      </c>
      <c r="D171" s="140" t="s">
        <v>187</v>
      </c>
      <c r="E171" s="141" t="s">
        <v>1284</v>
      </c>
      <c r="F171" s="142" t="s">
        <v>1182</v>
      </c>
      <c r="G171" s="143" t="s">
        <v>1114</v>
      </c>
      <c r="H171" s="144">
        <v>12</v>
      </c>
      <c r="I171" s="145"/>
      <c r="J171" s="146">
        <f t="shared" ref="J171:J178" si="30">ROUND(I171*H171,2)</f>
        <v>0</v>
      </c>
      <c r="K171" s="147"/>
      <c r="L171" s="28"/>
      <c r="M171" s="148" t="s">
        <v>1</v>
      </c>
      <c r="N171" s="149" t="s">
        <v>36</v>
      </c>
      <c r="P171" s="150">
        <f t="shared" ref="P171:P178" si="31">O171*H171</f>
        <v>0</v>
      </c>
      <c r="Q171" s="150">
        <v>0</v>
      </c>
      <c r="R171" s="150">
        <f t="shared" ref="R171:R178" si="32">Q171*H171</f>
        <v>0</v>
      </c>
      <c r="S171" s="150">
        <v>0</v>
      </c>
      <c r="T171" s="151">
        <f t="shared" ref="T171:T178" si="33">S171*H171</f>
        <v>0</v>
      </c>
      <c r="AR171" s="152" t="s">
        <v>191</v>
      </c>
      <c r="AT171" s="152" t="s">
        <v>187</v>
      </c>
      <c r="AU171" s="152" t="s">
        <v>77</v>
      </c>
      <c r="AY171" s="13" t="s">
        <v>185</v>
      </c>
      <c r="BE171" s="153">
        <f t="shared" ref="BE171:BE178" si="34">IF(N171="základná",J171,0)</f>
        <v>0</v>
      </c>
      <c r="BF171" s="153">
        <f t="shared" ref="BF171:BF178" si="35">IF(N171="znížená",J171,0)</f>
        <v>0</v>
      </c>
      <c r="BG171" s="153">
        <f t="shared" ref="BG171:BG178" si="36">IF(N171="zákl. prenesená",J171,0)</f>
        <v>0</v>
      </c>
      <c r="BH171" s="153">
        <f t="shared" ref="BH171:BH178" si="37">IF(N171="zníž. prenesená",J171,0)</f>
        <v>0</v>
      </c>
      <c r="BI171" s="153">
        <f t="shared" ref="BI171:BI178" si="38">IF(N171="nulová",J171,0)</f>
        <v>0</v>
      </c>
      <c r="BJ171" s="13" t="s">
        <v>83</v>
      </c>
      <c r="BK171" s="153">
        <f t="shared" ref="BK171:BK178" si="39">ROUND(I171*H171,2)</f>
        <v>0</v>
      </c>
      <c r="BL171" s="13" t="s">
        <v>191</v>
      </c>
      <c r="BM171" s="152" t="s">
        <v>504</v>
      </c>
    </row>
    <row r="172" spans="2:65" s="1" customFormat="1" ht="16.5" customHeight="1">
      <c r="B172" s="139"/>
      <c r="C172" s="140" t="s">
        <v>350</v>
      </c>
      <c r="D172" s="140" t="s">
        <v>187</v>
      </c>
      <c r="E172" s="141" t="s">
        <v>1285</v>
      </c>
      <c r="F172" s="142" t="s">
        <v>1286</v>
      </c>
      <c r="G172" s="143" t="s">
        <v>1085</v>
      </c>
      <c r="H172" s="144">
        <v>4</v>
      </c>
      <c r="I172" s="145"/>
      <c r="J172" s="146">
        <f t="shared" si="30"/>
        <v>0</v>
      </c>
      <c r="K172" s="147"/>
      <c r="L172" s="28"/>
      <c r="M172" s="148" t="s">
        <v>1</v>
      </c>
      <c r="N172" s="149" t="s">
        <v>36</v>
      </c>
      <c r="P172" s="150">
        <f t="shared" si="31"/>
        <v>0</v>
      </c>
      <c r="Q172" s="150">
        <v>0</v>
      </c>
      <c r="R172" s="150">
        <f t="shared" si="32"/>
        <v>0</v>
      </c>
      <c r="S172" s="150">
        <v>0</v>
      </c>
      <c r="T172" s="151">
        <f t="shared" si="33"/>
        <v>0</v>
      </c>
      <c r="AR172" s="152" t="s">
        <v>191</v>
      </c>
      <c r="AT172" s="152" t="s">
        <v>187</v>
      </c>
      <c r="AU172" s="152" t="s">
        <v>77</v>
      </c>
      <c r="AY172" s="13" t="s">
        <v>185</v>
      </c>
      <c r="BE172" s="153">
        <f t="shared" si="34"/>
        <v>0</v>
      </c>
      <c r="BF172" s="153">
        <f t="shared" si="35"/>
        <v>0</v>
      </c>
      <c r="BG172" s="153">
        <f t="shared" si="36"/>
        <v>0</v>
      </c>
      <c r="BH172" s="153">
        <f t="shared" si="37"/>
        <v>0</v>
      </c>
      <c r="BI172" s="153">
        <f t="shared" si="38"/>
        <v>0</v>
      </c>
      <c r="BJ172" s="13" t="s">
        <v>83</v>
      </c>
      <c r="BK172" s="153">
        <f t="shared" si="39"/>
        <v>0</v>
      </c>
      <c r="BL172" s="13" t="s">
        <v>191</v>
      </c>
      <c r="BM172" s="152" t="s">
        <v>512</v>
      </c>
    </row>
    <row r="173" spans="2:65" s="1" customFormat="1" ht="16.5" customHeight="1">
      <c r="B173" s="139"/>
      <c r="C173" s="140" t="s">
        <v>354</v>
      </c>
      <c r="D173" s="140" t="s">
        <v>187</v>
      </c>
      <c r="E173" s="141" t="s">
        <v>1287</v>
      </c>
      <c r="F173" s="142" t="s">
        <v>1288</v>
      </c>
      <c r="G173" s="143" t="s">
        <v>1085</v>
      </c>
      <c r="H173" s="144">
        <v>180</v>
      </c>
      <c r="I173" s="145"/>
      <c r="J173" s="146">
        <f t="shared" si="30"/>
        <v>0</v>
      </c>
      <c r="K173" s="147"/>
      <c r="L173" s="28"/>
      <c r="M173" s="148" t="s">
        <v>1</v>
      </c>
      <c r="N173" s="149" t="s">
        <v>36</v>
      </c>
      <c r="P173" s="150">
        <f t="shared" si="31"/>
        <v>0</v>
      </c>
      <c r="Q173" s="150">
        <v>0</v>
      </c>
      <c r="R173" s="150">
        <f t="shared" si="32"/>
        <v>0</v>
      </c>
      <c r="S173" s="150">
        <v>0</v>
      </c>
      <c r="T173" s="151">
        <f t="shared" si="33"/>
        <v>0</v>
      </c>
      <c r="AR173" s="152" t="s">
        <v>191</v>
      </c>
      <c r="AT173" s="152" t="s">
        <v>187</v>
      </c>
      <c r="AU173" s="152" t="s">
        <v>77</v>
      </c>
      <c r="AY173" s="13" t="s">
        <v>185</v>
      </c>
      <c r="BE173" s="153">
        <f t="shared" si="34"/>
        <v>0</v>
      </c>
      <c r="BF173" s="153">
        <f t="shared" si="35"/>
        <v>0</v>
      </c>
      <c r="BG173" s="153">
        <f t="shared" si="36"/>
        <v>0</v>
      </c>
      <c r="BH173" s="153">
        <f t="shared" si="37"/>
        <v>0</v>
      </c>
      <c r="BI173" s="153">
        <f t="shared" si="38"/>
        <v>0</v>
      </c>
      <c r="BJ173" s="13" t="s">
        <v>83</v>
      </c>
      <c r="BK173" s="153">
        <f t="shared" si="39"/>
        <v>0</v>
      </c>
      <c r="BL173" s="13" t="s">
        <v>191</v>
      </c>
      <c r="BM173" s="152" t="s">
        <v>520</v>
      </c>
    </row>
    <row r="174" spans="2:65" s="1" customFormat="1" ht="16.5" customHeight="1">
      <c r="B174" s="139"/>
      <c r="C174" s="140" t="s">
        <v>358</v>
      </c>
      <c r="D174" s="140" t="s">
        <v>187</v>
      </c>
      <c r="E174" s="141" t="s">
        <v>1187</v>
      </c>
      <c r="F174" s="142" t="s">
        <v>1289</v>
      </c>
      <c r="G174" s="143" t="s">
        <v>223</v>
      </c>
      <c r="H174" s="144">
        <v>1.2</v>
      </c>
      <c r="I174" s="145"/>
      <c r="J174" s="146">
        <f t="shared" si="30"/>
        <v>0</v>
      </c>
      <c r="K174" s="147"/>
      <c r="L174" s="28"/>
      <c r="M174" s="148" t="s">
        <v>1</v>
      </c>
      <c r="N174" s="149" t="s">
        <v>36</v>
      </c>
      <c r="P174" s="150">
        <f t="shared" si="31"/>
        <v>0</v>
      </c>
      <c r="Q174" s="150">
        <v>0</v>
      </c>
      <c r="R174" s="150">
        <f t="shared" si="32"/>
        <v>0</v>
      </c>
      <c r="S174" s="150">
        <v>0</v>
      </c>
      <c r="T174" s="151">
        <f t="shared" si="33"/>
        <v>0</v>
      </c>
      <c r="AR174" s="152" t="s">
        <v>191</v>
      </c>
      <c r="AT174" s="152" t="s">
        <v>187</v>
      </c>
      <c r="AU174" s="152" t="s">
        <v>77</v>
      </c>
      <c r="AY174" s="13" t="s">
        <v>185</v>
      </c>
      <c r="BE174" s="153">
        <f t="shared" si="34"/>
        <v>0</v>
      </c>
      <c r="BF174" s="153">
        <f t="shared" si="35"/>
        <v>0</v>
      </c>
      <c r="BG174" s="153">
        <f t="shared" si="36"/>
        <v>0</v>
      </c>
      <c r="BH174" s="153">
        <f t="shared" si="37"/>
        <v>0</v>
      </c>
      <c r="BI174" s="153">
        <f t="shared" si="38"/>
        <v>0</v>
      </c>
      <c r="BJ174" s="13" t="s">
        <v>83</v>
      </c>
      <c r="BK174" s="153">
        <f t="shared" si="39"/>
        <v>0</v>
      </c>
      <c r="BL174" s="13" t="s">
        <v>191</v>
      </c>
      <c r="BM174" s="152" t="s">
        <v>528</v>
      </c>
    </row>
    <row r="175" spans="2:65" s="1" customFormat="1" ht="16.5" customHeight="1">
      <c r="B175" s="139"/>
      <c r="C175" s="140" t="s">
        <v>362</v>
      </c>
      <c r="D175" s="140" t="s">
        <v>187</v>
      </c>
      <c r="E175" s="141" t="s">
        <v>1117</v>
      </c>
      <c r="F175" s="142" t="s">
        <v>1290</v>
      </c>
      <c r="G175" s="143" t="s">
        <v>1098</v>
      </c>
      <c r="H175" s="144">
        <v>1</v>
      </c>
      <c r="I175" s="145"/>
      <c r="J175" s="146">
        <f t="shared" si="30"/>
        <v>0</v>
      </c>
      <c r="K175" s="147"/>
      <c r="L175" s="28"/>
      <c r="M175" s="148" t="s">
        <v>1</v>
      </c>
      <c r="N175" s="149" t="s">
        <v>36</v>
      </c>
      <c r="P175" s="150">
        <f t="shared" si="31"/>
        <v>0</v>
      </c>
      <c r="Q175" s="150">
        <v>0</v>
      </c>
      <c r="R175" s="150">
        <f t="shared" si="32"/>
        <v>0</v>
      </c>
      <c r="S175" s="150">
        <v>0</v>
      </c>
      <c r="T175" s="151">
        <f t="shared" si="33"/>
        <v>0</v>
      </c>
      <c r="AR175" s="152" t="s">
        <v>191</v>
      </c>
      <c r="AT175" s="152" t="s">
        <v>187</v>
      </c>
      <c r="AU175" s="152" t="s">
        <v>77</v>
      </c>
      <c r="AY175" s="13" t="s">
        <v>185</v>
      </c>
      <c r="BE175" s="153">
        <f t="shared" si="34"/>
        <v>0</v>
      </c>
      <c r="BF175" s="153">
        <f t="shared" si="35"/>
        <v>0</v>
      </c>
      <c r="BG175" s="153">
        <f t="shared" si="36"/>
        <v>0</v>
      </c>
      <c r="BH175" s="153">
        <f t="shared" si="37"/>
        <v>0</v>
      </c>
      <c r="BI175" s="153">
        <f t="shared" si="38"/>
        <v>0</v>
      </c>
      <c r="BJ175" s="13" t="s">
        <v>83</v>
      </c>
      <c r="BK175" s="153">
        <f t="shared" si="39"/>
        <v>0</v>
      </c>
      <c r="BL175" s="13" t="s">
        <v>191</v>
      </c>
      <c r="BM175" s="152" t="s">
        <v>536</v>
      </c>
    </row>
    <row r="176" spans="2:65" s="1" customFormat="1" ht="16.5" customHeight="1">
      <c r="B176" s="139"/>
      <c r="C176" s="140" t="s">
        <v>366</v>
      </c>
      <c r="D176" s="140" t="s">
        <v>187</v>
      </c>
      <c r="E176" s="141" t="s">
        <v>1083</v>
      </c>
      <c r="F176" s="142" t="s">
        <v>1291</v>
      </c>
      <c r="G176" s="143" t="s">
        <v>1098</v>
      </c>
      <c r="H176" s="144">
        <v>1</v>
      </c>
      <c r="I176" s="145"/>
      <c r="J176" s="146">
        <f t="shared" si="30"/>
        <v>0</v>
      </c>
      <c r="K176" s="147"/>
      <c r="L176" s="28"/>
      <c r="M176" s="148" t="s">
        <v>1</v>
      </c>
      <c r="N176" s="149" t="s">
        <v>36</v>
      </c>
      <c r="P176" s="150">
        <f t="shared" si="31"/>
        <v>0</v>
      </c>
      <c r="Q176" s="150">
        <v>0</v>
      </c>
      <c r="R176" s="150">
        <f t="shared" si="32"/>
        <v>0</v>
      </c>
      <c r="S176" s="150">
        <v>0</v>
      </c>
      <c r="T176" s="151">
        <f t="shared" si="33"/>
        <v>0</v>
      </c>
      <c r="AR176" s="152" t="s">
        <v>191</v>
      </c>
      <c r="AT176" s="152" t="s">
        <v>187</v>
      </c>
      <c r="AU176" s="152" t="s">
        <v>77</v>
      </c>
      <c r="AY176" s="13" t="s">
        <v>185</v>
      </c>
      <c r="BE176" s="153">
        <f t="shared" si="34"/>
        <v>0</v>
      </c>
      <c r="BF176" s="153">
        <f t="shared" si="35"/>
        <v>0</v>
      </c>
      <c r="BG176" s="153">
        <f t="shared" si="36"/>
        <v>0</v>
      </c>
      <c r="BH176" s="153">
        <f t="shared" si="37"/>
        <v>0</v>
      </c>
      <c r="BI176" s="153">
        <f t="shared" si="38"/>
        <v>0</v>
      </c>
      <c r="BJ176" s="13" t="s">
        <v>83</v>
      </c>
      <c r="BK176" s="153">
        <f t="shared" si="39"/>
        <v>0</v>
      </c>
      <c r="BL176" s="13" t="s">
        <v>191</v>
      </c>
      <c r="BM176" s="152" t="s">
        <v>544</v>
      </c>
    </row>
    <row r="177" spans="2:65" s="1" customFormat="1" ht="16.5" customHeight="1">
      <c r="B177" s="139"/>
      <c r="C177" s="140" t="s">
        <v>370</v>
      </c>
      <c r="D177" s="140" t="s">
        <v>187</v>
      </c>
      <c r="E177" s="141" t="s">
        <v>1196</v>
      </c>
      <c r="F177" s="142" t="s">
        <v>1125</v>
      </c>
      <c r="G177" s="143" t="s">
        <v>1098</v>
      </c>
      <c r="H177" s="144">
        <v>1</v>
      </c>
      <c r="I177" s="145"/>
      <c r="J177" s="146">
        <f t="shared" si="30"/>
        <v>0</v>
      </c>
      <c r="K177" s="147"/>
      <c r="L177" s="28"/>
      <c r="M177" s="148" t="s">
        <v>1</v>
      </c>
      <c r="N177" s="149" t="s">
        <v>36</v>
      </c>
      <c r="P177" s="150">
        <f t="shared" si="31"/>
        <v>0</v>
      </c>
      <c r="Q177" s="150">
        <v>0</v>
      </c>
      <c r="R177" s="150">
        <f t="shared" si="32"/>
        <v>0</v>
      </c>
      <c r="S177" s="150">
        <v>0</v>
      </c>
      <c r="T177" s="151">
        <f t="shared" si="33"/>
        <v>0</v>
      </c>
      <c r="AR177" s="152" t="s">
        <v>191</v>
      </c>
      <c r="AT177" s="152" t="s">
        <v>187</v>
      </c>
      <c r="AU177" s="152" t="s">
        <v>77</v>
      </c>
      <c r="AY177" s="13" t="s">
        <v>185</v>
      </c>
      <c r="BE177" s="153">
        <f t="shared" si="34"/>
        <v>0</v>
      </c>
      <c r="BF177" s="153">
        <f t="shared" si="35"/>
        <v>0</v>
      </c>
      <c r="BG177" s="153">
        <f t="shared" si="36"/>
        <v>0</v>
      </c>
      <c r="BH177" s="153">
        <f t="shared" si="37"/>
        <v>0</v>
      </c>
      <c r="BI177" s="153">
        <f t="shared" si="38"/>
        <v>0</v>
      </c>
      <c r="BJ177" s="13" t="s">
        <v>83</v>
      </c>
      <c r="BK177" s="153">
        <f t="shared" si="39"/>
        <v>0</v>
      </c>
      <c r="BL177" s="13" t="s">
        <v>191</v>
      </c>
      <c r="BM177" s="152" t="s">
        <v>558</v>
      </c>
    </row>
    <row r="178" spans="2:65" s="1" customFormat="1" ht="16.5" customHeight="1">
      <c r="B178" s="139"/>
      <c r="C178" s="140" t="s">
        <v>374</v>
      </c>
      <c r="D178" s="140" t="s">
        <v>187</v>
      </c>
      <c r="E178" s="141" t="s">
        <v>1197</v>
      </c>
      <c r="F178" s="142" t="s">
        <v>1292</v>
      </c>
      <c r="G178" s="143" t="s">
        <v>1098</v>
      </c>
      <c r="H178" s="144">
        <v>1</v>
      </c>
      <c r="I178" s="145"/>
      <c r="J178" s="146">
        <f t="shared" si="30"/>
        <v>0</v>
      </c>
      <c r="K178" s="147"/>
      <c r="L178" s="28"/>
      <c r="M178" s="166" t="s">
        <v>1</v>
      </c>
      <c r="N178" s="167" t="s">
        <v>36</v>
      </c>
      <c r="O178" s="168"/>
      <c r="P178" s="169">
        <f t="shared" si="31"/>
        <v>0</v>
      </c>
      <c r="Q178" s="169">
        <v>0</v>
      </c>
      <c r="R178" s="169">
        <f t="shared" si="32"/>
        <v>0</v>
      </c>
      <c r="S178" s="169">
        <v>0</v>
      </c>
      <c r="T178" s="170">
        <f t="shared" si="33"/>
        <v>0</v>
      </c>
      <c r="AR178" s="152" t="s">
        <v>191</v>
      </c>
      <c r="AT178" s="152" t="s">
        <v>187</v>
      </c>
      <c r="AU178" s="152" t="s">
        <v>77</v>
      </c>
      <c r="AY178" s="13" t="s">
        <v>185</v>
      </c>
      <c r="BE178" s="153">
        <f t="shared" si="34"/>
        <v>0</v>
      </c>
      <c r="BF178" s="153">
        <f t="shared" si="35"/>
        <v>0</v>
      </c>
      <c r="BG178" s="153">
        <f t="shared" si="36"/>
        <v>0</v>
      </c>
      <c r="BH178" s="153">
        <f t="shared" si="37"/>
        <v>0</v>
      </c>
      <c r="BI178" s="153">
        <f t="shared" si="38"/>
        <v>0</v>
      </c>
      <c r="BJ178" s="13" t="s">
        <v>83</v>
      </c>
      <c r="BK178" s="153">
        <f t="shared" si="39"/>
        <v>0</v>
      </c>
      <c r="BL178" s="13" t="s">
        <v>191</v>
      </c>
      <c r="BM178" s="152" t="s">
        <v>1293</v>
      </c>
    </row>
    <row r="179" spans="2:65" s="1" customFormat="1" ht="7" customHeight="1">
      <c r="B179" s="43"/>
      <c r="C179" s="44"/>
      <c r="D179" s="44"/>
      <c r="E179" s="44"/>
      <c r="F179" s="44"/>
      <c r="G179" s="44"/>
      <c r="H179" s="44"/>
      <c r="I179" s="44"/>
      <c r="J179" s="44"/>
      <c r="K179" s="44"/>
      <c r="L179" s="28"/>
    </row>
  </sheetData>
  <autoFilter ref="C127:K178" xr:uid="{00000000-0009-0000-0000-000005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6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102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3">
      <c r="B8" s="16"/>
      <c r="D8" s="23" t="s">
        <v>134</v>
      </c>
      <c r="L8" s="16"/>
    </row>
    <row r="9" spans="2:46" ht="16.5" customHeight="1">
      <c r="B9" s="16"/>
      <c r="E9" s="222" t="s">
        <v>135</v>
      </c>
      <c r="F9" s="188"/>
      <c r="G9" s="188"/>
      <c r="H9" s="188"/>
      <c r="L9" s="16"/>
    </row>
    <row r="10" spans="2:46" ht="12" customHeight="1">
      <c r="B10" s="16"/>
      <c r="D10" s="23" t="s">
        <v>136</v>
      </c>
      <c r="L10" s="16"/>
    </row>
    <row r="11" spans="2:46" s="1" customFormat="1" ht="16.5" customHeight="1">
      <c r="B11" s="28"/>
      <c r="E11" s="219" t="s">
        <v>830</v>
      </c>
      <c r="F11" s="221"/>
      <c r="G11" s="221"/>
      <c r="H11" s="221"/>
      <c r="L11" s="28"/>
    </row>
    <row r="12" spans="2:46" s="1" customFormat="1" ht="12" customHeight="1">
      <c r="B12" s="28"/>
      <c r="D12" s="23" t="s">
        <v>831</v>
      </c>
      <c r="L12" s="28"/>
    </row>
    <row r="13" spans="2:46" s="1" customFormat="1" ht="16.5" customHeight="1">
      <c r="B13" s="28"/>
      <c r="E13" s="178" t="s">
        <v>1294</v>
      </c>
      <c r="F13" s="221"/>
      <c r="G13" s="221"/>
      <c r="H13" s="221"/>
      <c r="L13" s="28"/>
    </row>
    <row r="14" spans="2:46" s="1" customFormat="1">
      <c r="B14" s="28"/>
      <c r="L14" s="28"/>
    </row>
    <row r="15" spans="2:46" s="1" customFormat="1" ht="12" customHeight="1">
      <c r="B15" s="28"/>
      <c r="D15" s="23" t="s">
        <v>16</v>
      </c>
      <c r="F15" s="21" t="s">
        <v>1</v>
      </c>
      <c r="I15" s="23" t="s">
        <v>17</v>
      </c>
      <c r="J15" s="21" t="s">
        <v>1</v>
      </c>
      <c r="L15" s="28"/>
    </row>
    <row r="16" spans="2:46" s="1" customFormat="1" ht="12" customHeight="1">
      <c r="B16" s="28"/>
      <c r="D16" s="23" t="s">
        <v>18</v>
      </c>
      <c r="F16" s="21" t="s">
        <v>19</v>
      </c>
      <c r="I16" s="23" t="s">
        <v>20</v>
      </c>
      <c r="J16" s="51">
        <f>'Rekapitulácia stavby'!AN8</f>
        <v>46034</v>
      </c>
      <c r="L16" s="28"/>
    </row>
    <row r="17" spans="2:12" s="1" customFormat="1" ht="11" customHeight="1">
      <c r="B17" s="28"/>
      <c r="L17" s="28"/>
    </row>
    <row r="18" spans="2:12" s="1" customFormat="1" ht="12" customHeight="1">
      <c r="B18" s="28"/>
      <c r="D18" s="23" t="s">
        <v>21</v>
      </c>
      <c r="I18" s="23" t="s">
        <v>22</v>
      </c>
      <c r="J18" s="21" t="str">
        <f>IF('Rekapitulácia stavby'!AN10="","",'Rekapitulácia stavby'!AN10)</f>
        <v/>
      </c>
      <c r="L18" s="28"/>
    </row>
    <row r="19" spans="2:12" s="1" customFormat="1" ht="18" customHeight="1">
      <c r="B19" s="28"/>
      <c r="E19" s="21" t="str">
        <f>IF('Rekapitulácia stavby'!E11="","",'Rekapitulácia stavby'!E11)</f>
        <v xml:space="preserve"> </v>
      </c>
      <c r="I19" s="23" t="s">
        <v>23</v>
      </c>
      <c r="J19" s="21" t="str">
        <f>IF('Rekapitulácia stavby'!AN11="","",'Rekapitulácia stavby'!AN11)</f>
        <v/>
      </c>
      <c r="L19" s="28"/>
    </row>
    <row r="20" spans="2:12" s="1" customFormat="1" ht="7" customHeight="1">
      <c r="B20" s="28"/>
      <c r="L20" s="28"/>
    </row>
    <row r="21" spans="2:12" s="1" customFormat="1" ht="12" customHeight="1">
      <c r="B21" s="28"/>
      <c r="D21" s="23" t="s">
        <v>24</v>
      </c>
      <c r="I21" s="23" t="s">
        <v>22</v>
      </c>
      <c r="J21" s="24" t="str">
        <f>'Rekapitulácia stavby'!AN13</f>
        <v>Vyplň údaj</v>
      </c>
      <c r="L21" s="28"/>
    </row>
    <row r="22" spans="2:12" s="1" customFormat="1" ht="18" customHeight="1">
      <c r="B22" s="28"/>
      <c r="E22" s="224" t="str">
        <f>'Rekapitulácia stavby'!E14</f>
        <v>Vyplň údaj</v>
      </c>
      <c r="F22" s="187"/>
      <c r="G22" s="187"/>
      <c r="H22" s="187"/>
      <c r="I22" s="23" t="s">
        <v>23</v>
      </c>
      <c r="J22" s="24" t="str">
        <f>'Rekapitulácia stavby'!AN14</f>
        <v>Vyplň údaj</v>
      </c>
      <c r="L22" s="28"/>
    </row>
    <row r="23" spans="2:12" s="1" customFormat="1" ht="7" customHeight="1">
      <c r="B23" s="28"/>
      <c r="L23" s="28"/>
    </row>
    <row r="24" spans="2:12" s="1" customFormat="1" ht="12" customHeight="1">
      <c r="B24" s="28"/>
      <c r="D24" s="23" t="s">
        <v>26</v>
      </c>
      <c r="I24" s="23" t="s">
        <v>22</v>
      </c>
      <c r="J24" s="21" t="str">
        <f>IF('Rekapitulácia stavby'!AN16="","",'Rekapitulácia stavby'!AN16)</f>
        <v/>
      </c>
      <c r="L24" s="28"/>
    </row>
    <row r="25" spans="2:12" s="1" customFormat="1" ht="18" customHeight="1">
      <c r="B25" s="28"/>
      <c r="E25" s="21" t="str">
        <f>IF('Rekapitulácia stavby'!E17="","",'Rekapitulácia stavby'!E17)</f>
        <v xml:space="preserve"> </v>
      </c>
      <c r="I25" s="23" t="s">
        <v>23</v>
      </c>
      <c r="J25" s="21" t="str">
        <f>IF('Rekapitulácia stavby'!AN17="","",'Rekapitulácia stavby'!AN17)</f>
        <v/>
      </c>
      <c r="L25" s="28"/>
    </row>
    <row r="26" spans="2:12" s="1" customFormat="1" ht="7" customHeight="1">
      <c r="B26" s="28"/>
      <c r="L26" s="28"/>
    </row>
    <row r="27" spans="2:12" s="1" customFormat="1" ht="12" customHeight="1">
      <c r="B27" s="28"/>
      <c r="D27" s="23" t="s">
        <v>28</v>
      </c>
      <c r="I27" s="23" t="s">
        <v>22</v>
      </c>
      <c r="J27" s="21" t="str">
        <f>IF('Rekapitulácia stavby'!AN19="","",'Rekapitulácia stavby'!AN19)</f>
        <v/>
      </c>
      <c r="L27" s="28"/>
    </row>
    <row r="28" spans="2:12" s="1" customFormat="1" ht="18" customHeight="1">
      <c r="B28" s="28"/>
      <c r="E28" s="21" t="str">
        <f>IF('Rekapitulácia stavby'!E20="","",'Rekapitulácia stavby'!E20)</f>
        <v xml:space="preserve"> </v>
      </c>
      <c r="I28" s="23" t="s">
        <v>23</v>
      </c>
      <c r="J28" s="21" t="str">
        <f>IF('Rekapitulácia stavby'!AN20="","",'Rekapitulácia stavby'!AN20)</f>
        <v/>
      </c>
      <c r="L28" s="28"/>
    </row>
    <row r="29" spans="2:12" s="1" customFormat="1" ht="7" customHeight="1">
      <c r="B29" s="28"/>
      <c r="L29" s="28"/>
    </row>
    <row r="30" spans="2:12" s="1" customFormat="1" ht="12" customHeight="1">
      <c r="B30" s="28"/>
      <c r="D30" s="23" t="s">
        <v>29</v>
      </c>
      <c r="L30" s="28"/>
    </row>
    <row r="31" spans="2:12" s="7" customFormat="1" ht="16.5" customHeight="1">
      <c r="B31" s="93"/>
      <c r="E31" s="192" t="s">
        <v>1</v>
      </c>
      <c r="F31" s="192"/>
      <c r="G31" s="192"/>
      <c r="H31" s="192"/>
      <c r="L31" s="93"/>
    </row>
    <row r="32" spans="2:12" s="1" customFormat="1" ht="7" customHeight="1">
      <c r="B32" s="28"/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25.25" customHeight="1">
      <c r="B34" s="28"/>
      <c r="D34" s="94" t="s">
        <v>30</v>
      </c>
      <c r="J34" s="65">
        <f>ROUND(J128, 2)</f>
        <v>0</v>
      </c>
      <c r="L34" s="28"/>
    </row>
    <row r="35" spans="2:12" s="1" customFormat="1" ht="7" customHeight="1">
      <c r="B35" s="28"/>
      <c r="D35" s="52"/>
      <c r="E35" s="52"/>
      <c r="F35" s="52"/>
      <c r="G35" s="52"/>
      <c r="H35" s="52"/>
      <c r="I35" s="52"/>
      <c r="J35" s="52"/>
      <c r="K35" s="52"/>
      <c r="L35" s="28"/>
    </row>
    <row r="36" spans="2:12" s="1" customFormat="1" ht="14.5" customHeight="1">
      <c r="B36" s="28"/>
      <c r="F36" s="31" t="s">
        <v>32</v>
      </c>
      <c r="I36" s="31" t="s">
        <v>31</v>
      </c>
      <c r="J36" s="31" t="s">
        <v>33</v>
      </c>
      <c r="L36" s="28"/>
    </row>
    <row r="37" spans="2:12" s="1" customFormat="1" ht="14.5" customHeight="1">
      <c r="B37" s="28"/>
      <c r="D37" s="54" t="s">
        <v>34</v>
      </c>
      <c r="E37" s="33" t="s">
        <v>35</v>
      </c>
      <c r="F37" s="95">
        <f>ROUND((SUM(BE128:BE185)),  2)</f>
        <v>0</v>
      </c>
      <c r="G37" s="96"/>
      <c r="H37" s="96"/>
      <c r="I37" s="97">
        <v>0.23</v>
      </c>
      <c r="J37" s="95">
        <f>ROUND(((SUM(BE128:BE185))*I37),  2)</f>
        <v>0</v>
      </c>
      <c r="L37" s="28"/>
    </row>
    <row r="38" spans="2:12" s="1" customFormat="1" ht="14.5" customHeight="1">
      <c r="B38" s="28"/>
      <c r="E38" s="33" t="s">
        <v>36</v>
      </c>
      <c r="F38" s="85">
        <f>ROUND((SUM(BF128:BF185)),  2)</f>
        <v>0</v>
      </c>
      <c r="I38" s="98">
        <v>0.23</v>
      </c>
      <c r="J38" s="85">
        <f>ROUND(((SUM(BF128:BF185))*I38),  2)</f>
        <v>0</v>
      </c>
      <c r="L38" s="28"/>
    </row>
    <row r="39" spans="2:12" s="1" customFormat="1" ht="14.5" hidden="1" customHeight="1">
      <c r="B39" s="28"/>
      <c r="E39" s="23" t="s">
        <v>37</v>
      </c>
      <c r="F39" s="85">
        <f>ROUND((SUM(BG128:BG185)),  2)</f>
        <v>0</v>
      </c>
      <c r="I39" s="98">
        <v>0.23</v>
      </c>
      <c r="J39" s="85">
        <f>0</f>
        <v>0</v>
      </c>
      <c r="L39" s="28"/>
    </row>
    <row r="40" spans="2:12" s="1" customFormat="1" ht="14.5" hidden="1" customHeight="1">
      <c r="B40" s="28"/>
      <c r="E40" s="23" t="s">
        <v>38</v>
      </c>
      <c r="F40" s="85">
        <f>ROUND((SUM(BH128:BH185)),  2)</f>
        <v>0</v>
      </c>
      <c r="I40" s="98">
        <v>0.23</v>
      </c>
      <c r="J40" s="85">
        <f>0</f>
        <v>0</v>
      </c>
      <c r="L40" s="28"/>
    </row>
    <row r="41" spans="2:12" s="1" customFormat="1" ht="14.5" hidden="1" customHeight="1">
      <c r="B41" s="28"/>
      <c r="E41" s="33" t="s">
        <v>39</v>
      </c>
      <c r="F41" s="95">
        <f>ROUND((SUM(BI128:BI185)),  2)</f>
        <v>0</v>
      </c>
      <c r="G41" s="96"/>
      <c r="H41" s="96"/>
      <c r="I41" s="97">
        <v>0</v>
      </c>
      <c r="J41" s="95">
        <f>0</f>
        <v>0</v>
      </c>
      <c r="L41" s="28"/>
    </row>
    <row r="42" spans="2:12" s="1" customFormat="1" ht="7" customHeight="1">
      <c r="B42" s="28"/>
      <c r="L42" s="28"/>
    </row>
    <row r="43" spans="2:12" s="1" customFormat="1" ht="25.25" customHeight="1">
      <c r="B43" s="28"/>
      <c r="C43" s="99"/>
      <c r="D43" s="100" t="s">
        <v>40</v>
      </c>
      <c r="E43" s="56"/>
      <c r="F43" s="56"/>
      <c r="G43" s="101" t="s">
        <v>41</v>
      </c>
      <c r="H43" s="102" t="s">
        <v>42</v>
      </c>
      <c r="I43" s="56"/>
      <c r="J43" s="103">
        <f>SUM(J34:J41)</f>
        <v>0</v>
      </c>
      <c r="K43" s="104"/>
      <c r="L43" s="28"/>
    </row>
    <row r="44" spans="2:12" s="1" customFormat="1" ht="14.5" customHeight="1">
      <c r="B44" s="28"/>
      <c r="L44" s="28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ht="16.5" customHeight="1">
      <c r="B87" s="16"/>
      <c r="E87" s="222" t="s">
        <v>135</v>
      </c>
      <c r="F87" s="188"/>
      <c r="G87" s="188"/>
      <c r="H87" s="188"/>
      <c r="L87" s="16"/>
    </row>
    <row r="88" spans="2:12" ht="12" customHeight="1">
      <c r="B88" s="16"/>
      <c r="C88" s="23" t="s">
        <v>136</v>
      </c>
      <c r="L88" s="16"/>
    </row>
    <row r="89" spans="2:12" s="1" customFormat="1" ht="16.5" customHeight="1">
      <c r="B89" s="28"/>
      <c r="E89" s="219" t="s">
        <v>830</v>
      </c>
      <c r="F89" s="221"/>
      <c r="G89" s="221"/>
      <c r="H89" s="221"/>
      <c r="L89" s="28"/>
    </row>
    <row r="90" spans="2:12" s="1" customFormat="1" ht="12" customHeight="1">
      <c r="B90" s="28"/>
      <c r="C90" s="23" t="s">
        <v>831</v>
      </c>
      <c r="L90" s="28"/>
    </row>
    <row r="91" spans="2:12" s="1" customFormat="1" ht="16.5" customHeight="1">
      <c r="B91" s="28"/>
      <c r="E91" s="178" t="str">
        <f>E13</f>
        <v>05 - Elektro</v>
      </c>
      <c r="F91" s="221"/>
      <c r="G91" s="221"/>
      <c r="H91" s="221"/>
      <c r="L91" s="28"/>
    </row>
    <row r="92" spans="2:12" s="1" customFormat="1" ht="7" customHeight="1">
      <c r="B92" s="28"/>
      <c r="L92" s="28"/>
    </row>
    <row r="93" spans="2:12" s="1" customFormat="1" ht="12" customHeight="1">
      <c r="B93" s="28"/>
      <c r="C93" s="23" t="s">
        <v>18</v>
      </c>
      <c r="F93" s="21" t="str">
        <f>F16</f>
        <v xml:space="preserve"> </v>
      </c>
      <c r="I93" s="23" t="s">
        <v>20</v>
      </c>
      <c r="J93" s="51">
        <f>IF(J16="","",J16)</f>
        <v>46034</v>
      </c>
      <c r="L93" s="28"/>
    </row>
    <row r="94" spans="2:12" s="1" customFormat="1" ht="7" customHeight="1">
      <c r="B94" s="28"/>
      <c r="L94" s="28"/>
    </row>
    <row r="95" spans="2:12" s="1" customFormat="1" ht="15.25" customHeight="1">
      <c r="B95" s="28"/>
      <c r="C95" s="23" t="s">
        <v>21</v>
      </c>
      <c r="F95" s="21" t="str">
        <f>E19</f>
        <v xml:space="preserve"> </v>
      </c>
      <c r="I95" s="23" t="s">
        <v>26</v>
      </c>
      <c r="J95" s="26" t="str">
        <f>E25</f>
        <v xml:space="preserve"> </v>
      </c>
      <c r="L95" s="28"/>
    </row>
    <row r="96" spans="2:12" s="1" customFormat="1" ht="15.25" customHeight="1">
      <c r="B96" s="28"/>
      <c r="C96" s="23" t="s">
        <v>24</v>
      </c>
      <c r="F96" s="21" t="str">
        <f>IF(E22="","",E22)</f>
        <v>Vyplň údaj</v>
      </c>
      <c r="I96" s="23" t="s">
        <v>28</v>
      </c>
      <c r="J96" s="26" t="str">
        <f>E28</f>
        <v xml:space="preserve"> </v>
      </c>
      <c r="L96" s="28"/>
    </row>
    <row r="97" spans="2:47" s="1" customFormat="1" ht="10.25" customHeight="1">
      <c r="B97" s="28"/>
      <c r="L97" s="28"/>
    </row>
    <row r="98" spans="2:47" s="1" customFormat="1" ht="29.25" customHeight="1">
      <c r="B98" s="28"/>
      <c r="C98" s="107" t="s">
        <v>142</v>
      </c>
      <c r="D98" s="99"/>
      <c r="E98" s="99"/>
      <c r="F98" s="99"/>
      <c r="G98" s="99"/>
      <c r="H98" s="99"/>
      <c r="I98" s="99"/>
      <c r="J98" s="108" t="s">
        <v>143</v>
      </c>
      <c r="K98" s="99"/>
      <c r="L98" s="28"/>
    </row>
    <row r="99" spans="2:47" s="1" customFormat="1" ht="10.25" customHeight="1">
      <c r="B99" s="28"/>
      <c r="L99" s="28"/>
    </row>
    <row r="100" spans="2:47" s="1" customFormat="1" ht="23" customHeight="1">
      <c r="B100" s="28"/>
      <c r="C100" s="109" t="s">
        <v>144</v>
      </c>
      <c r="J100" s="65">
        <f>J128</f>
        <v>0</v>
      </c>
      <c r="L100" s="28"/>
      <c r="AU100" s="13" t="s">
        <v>145</v>
      </c>
    </row>
    <row r="101" spans="2:47" s="8" customFormat="1" ht="25" customHeight="1">
      <c r="B101" s="110"/>
      <c r="D101" s="111" t="s">
        <v>1295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" customHeight="1">
      <c r="B102" s="110"/>
      <c r="D102" s="111" t="s">
        <v>1296</v>
      </c>
      <c r="E102" s="112"/>
      <c r="F102" s="112"/>
      <c r="G102" s="112"/>
      <c r="H102" s="112"/>
      <c r="I102" s="112"/>
      <c r="J102" s="113">
        <f>J139</f>
        <v>0</v>
      </c>
      <c r="L102" s="110"/>
    </row>
    <row r="103" spans="2:47" s="8" customFormat="1" ht="25" customHeight="1">
      <c r="B103" s="110"/>
      <c r="D103" s="111" t="s">
        <v>1297</v>
      </c>
      <c r="E103" s="112"/>
      <c r="F103" s="112"/>
      <c r="G103" s="112"/>
      <c r="H103" s="112"/>
      <c r="I103" s="112"/>
      <c r="J103" s="113">
        <f>J159</f>
        <v>0</v>
      </c>
      <c r="L103" s="110"/>
    </row>
    <row r="104" spans="2:47" s="8" customFormat="1" ht="25" customHeight="1">
      <c r="B104" s="110"/>
      <c r="D104" s="111" t="s">
        <v>1298</v>
      </c>
      <c r="E104" s="112"/>
      <c r="F104" s="112"/>
      <c r="G104" s="112"/>
      <c r="H104" s="112"/>
      <c r="I104" s="112"/>
      <c r="J104" s="113">
        <f>J173</f>
        <v>0</v>
      </c>
      <c r="L104" s="110"/>
    </row>
    <row r="105" spans="2:47" s="1" customFormat="1" ht="21.75" customHeight="1">
      <c r="B105" s="28"/>
      <c r="L105" s="28"/>
    </row>
    <row r="106" spans="2:47" s="1" customFormat="1" ht="7" customHeight="1">
      <c r="B106" s="43"/>
      <c r="C106" s="44"/>
      <c r="D106" s="44"/>
      <c r="E106" s="44"/>
      <c r="F106" s="44"/>
      <c r="G106" s="44"/>
      <c r="H106" s="44"/>
      <c r="I106" s="44"/>
      <c r="J106" s="44"/>
      <c r="K106" s="44"/>
      <c r="L106" s="28"/>
    </row>
    <row r="110" spans="2:47" s="1" customFormat="1" ht="7" customHeight="1">
      <c r="B110" s="45"/>
      <c r="C110" s="46"/>
      <c r="D110" s="46"/>
      <c r="E110" s="46"/>
      <c r="F110" s="46"/>
      <c r="G110" s="46"/>
      <c r="H110" s="46"/>
      <c r="I110" s="46"/>
      <c r="J110" s="46"/>
      <c r="K110" s="46"/>
      <c r="L110" s="28"/>
    </row>
    <row r="111" spans="2:47" s="1" customFormat="1" ht="25" customHeight="1">
      <c r="B111" s="28"/>
      <c r="C111" s="17" t="s">
        <v>171</v>
      </c>
      <c r="L111" s="28"/>
    </row>
    <row r="112" spans="2:47" s="1" customFormat="1" ht="7" customHeight="1">
      <c r="B112" s="28"/>
      <c r="L112" s="28"/>
    </row>
    <row r="113" spans="2:63" s="1" customFormat="1" ht="12" customHeight="1">
      <c r="B113" s="28"/>
      <c r="C113" s="23" t="s">
        <v>14</v>
      </c>
      <c r="L113" s="28"/>
    </row>
    <row r="114" spans="2:63" s="1" customFormat="1" ht="16.5" customHeight="1">
      <c r="B114" s="28"/>
      <c r="E114" s="222" t="str">
        <f>E7</f>
        <v>Strelnica Štrky</v>
      </c>
      <c r="F114" s="223"/>
      <c r="G114" s="223"/>
      <c r="H114" s="223"/>
      <c r="L114" s="28"/>
    </row>
    <row r="115" spans="2:63" ht="12" customHeight="1">
      <c r="B115" s="16"/>
      <c r="C115" s="23" t="s">
        <v>134</v>
      </c>
      <c r="L115" s="16"/>
    </row>
    <row r="116" spans="2:63" ht="16.5" customHeight="1">
      <c r="B116" s="16"/>
      <c r="E116" s="222" t="s">
        <v>135</v>
      </c>
      <c r="F116" s="188"/>
      <c r="G116" s="188"/>
      <c r="H116" s="188"/>
      <c r="L116" s="16"/>
    </row>
    <row r="117" spans="2:63" ht="12" customHeight="1">
      <c r="B117" s="16"/>
      <c r="C117" s="23" t="s">
        <v>136</v>
      </c>
      <c r="L117" s="16"/>
    </row>
    <row r="118" spans="2:63" s="1" customFormat="1" ht="16.5" customHeight="1">
      <c r="B118" s="28"/>
      <c r="E118" s="219" t="s">
        <v>830</v>
      </c>
      <c r="F118" s="221"/>
      <c r="G118" s="221"/>
      <c r="H118" s="221"/>
      <c r="L118" s="28"/>
    </row>
    <row r="119" spans="2:63" s="1" customFormat="1" ht="12" customHeight="1">
      <c r="B119" s="28"/>
      <c r="C119" s="23" t="s">
        <v>831</v>
      </c>
      <c r="L119" s="28"/>
    </row>
    <row r="120" spans="2:63" s="1" customFormat="1" ht="16.5" customHeight="1">
      <c r="B120" s="28"/>
      <c r="E120" s="178" t="str">
        <f>E13</f>
        <v>05 - Elektro</v>
      </c>
      <c r="F120" s="221"/>
      <c r="G120" s="221"/>
      <c r="H120" s="221"/>
      <c r="L120" s="28"/>
    </row>
    <row r="121" spans="2:63" s="1" customFormat="1" ht="7" customHeight="1">
      <c r="B121" s="28"/>
      <c r="L121" s="28"/>
    </row>
    <row r="122" spans="2:63" s="1" customFormat="1" ht="12" customHeight="1">
      <c r="B122" s="28"/>
      <c r="C122" s="23" t="s">
        <v>18</v>
      </c>
      <c r="F122" s="21" t="str">
        <f>F16</f>
        <v xml:space="preserve"> </v>
      </c>
      <c r="I122" s="23" t="s">
        <v>20</v>
      </c>
      <c r="J122" s="51">
        <f>IF(J16="","",J16)</f>
        <v>46034</v>
      </c>
      <c r="L122" s="28"/>
    </row>
    <row r="123" spans="2:63" s="1" customFormat="1" ht="7" customHeight="1">
      <c r="B123" s="28"/>
      <c r="L123" s="28"/>
    </row>
    <row r="124" spans="2:63" s="1" customFormat="1" ht="15.25" customHeight="1">
      <c r="B124" s="28"/>
      <c r="C124" s="23" t="s">
        <v>21</v>
      </c>
      <c r="F124" s="21" t="str">
        <f>E19</f>
        <v xml:space="preserve"> </v>
      </c>
      <c r="I124" s="23" t="s">
        <v>26</v>
      </c>
      <c r="J124" s="26" t="str">
        <f>E25</f>
        <v xml:space="preserve"> </v>
      </c>
      <c r="L124" s="28"/>
    </row>
    <row r="125" spans="2:63" s="1" customFormat="1" ht="15.25" customHeight="1">
      <c r="B125" s="28"/>
      <c r="C125" s="23" t="s">
        <v>24</v>
      </c>
      <c r="F125" s="21" t="str">
        <f>IF(E22="","",E22)</f>
        <v>Vyplň údaj</v>
      </c>
      <c r="I125" s="23" t="s">
        <v>28</v>
      </c>
      <c r="J125" s="26" t="str">
        <f>E28</f>
        <v xml:space="preserve"> </v>
      </c>
      <c r="L125" s="28"/>
    </row>
    <row r="126" spans="2:63" s="1" customFormat="1" ht="10.25" customHeight="1">
      <c r="B126" s="28"/>
      <c r="L126" s="28"/>
    </row>
    <row r="127" spans="2:63" s="10" customFormat="1" ht="29.25" customHeight="1">
      <c r="B127" s="118"/>
      <c r="C127" s="119" t="s">
        <v>172</v>
      </c>
      <c r="D127" s="120" t="s">
        <v>55</v>
      </c>
      <c r="E127" s="120" t="s">
        <v>51</v>
      </c>
      <c r="F127" s="120" t="s">
        <v>52</v>
      </c>
      <c r="G127" s="120" t="s">
        <v>173</v>
      </c>
      <c r="H127" s="120" t="s">
        <v>174</v>
      </c>
      <c r="I127" s="120" t="s">
        <v>175</v>
      </c>
      <c r="J127" s="121" t="s">
        <v>143</v>
      </c>
      <c r="K127" s="122" t="s">
        <v>176</v>
      </c>
      <c r="L127" s="118"/>
      <c r="M127" s="58" t="s">
        <v>1</v>
      </c>
      <c r="N127" s="59" t="s">
        <v>34</v>
      </c>
      <c r="O127" s="59" t="s">
        <v>177</v>
      </c>
      <c r="P127" s="59" t="s">
        <v>178</v>
      </c>
      <c r="Q127" s="59" t="s">
        <v>179</v>
      </c>
      <c r="R127" s="59" t="s">
        <v>180</v>
      </c>
      <c r="S127" s="59" t="s">
        <v>181</v>
      </c>
      <c r="T127" s="60" t="s">
        <v>182</v>
      </c>
    </row>
    <row r="128" spans="2:63" s="1" customFormat="1" ht="23" customHeight="1">
      <c r="B128" s="28"/>
      <c r="C128" s="63" t="s">
        <v>144</v>
      </c>
      <c r="J128" s="123">
        <f>BK128</f>
        <v>0</v>
      </c>
      <c r="L128" s="28"/>
      <c r="M128" s="61"/>
      <c r="N128" s="52"/>
      <c r="O128" s="52"/>
      <c r="P128" s="124">
        <f>P129+P139+P159+P173</f>
        <v>0</v>
      </c>
      <c r="Q128" s="52"/>
      <c r="R128" s="124">
        <f>R129+R139+R159+R173</f>
        <v>0</v>
      </c>
      <c r="S128" s="52"/>
      <c r="T128" s="125">
        <f>T129+T139+T159+T173</f>
        <v>0</v>
      </c>
      <c r="AT128" s="13" t="s">
        <v>69</v>
      </c>
      <c r="AU128" s="13" t="s">
        <v>145</v>
      </c>
      <c r="BK128" s="126">
        <f>BK129+BK139+BK159+BK173</f>
        <v>0</v>
      </c>
    </row>
    <row r="129" spans="2:65" s="11" customFormat="1" ht="26" customHeight="1">
      <c r="B129" s="127"/>
      <c r="D129" s="128" t="s">
        <v>69</v>
      </c>
      <c r="E129" s="129" t="s">
        <v>1156</v>
      </c>
      <c r="F129" s="129" t="s">
        <v>1299</v>
      </c>
      <c r="I129" s="130"/>
      <c r="J129" s="131">
        <f>BK129</f>
        <v>0</v>
      </c>
      <c r="L129" s="127"/>
      <c r="M129" s="132"/>
      <c r="P129" s="133">
        <f>SUM(P130:P138)</f>
        <v>0</v>
      </c>
      <c r="R129" s="133">
        <f>SUM(R130:R138)</f>
        <v>0</v>
      </c>
      <c r="T129" s="134">
        <f>SUM(T130:T138)</f>
        <v>0</v>
      </c>
      <c r="AR129" s="128" t="s">
        <v>77</v>
      </c>
      <c r="AT129" s="135" t="s">
        <v>69</v>
      </c>
      <c r="AU129" s="135" t="s">
        <v>70</v>
      </c>
      <c r="AY129" s="128" t="s">
        <v>185</v>
      </c>
      <c r="BK129" s="136">
        <f>SUM(BK130:BK138)</f>
        <v>0</v>
      </c>
    </row>
    <row r="130" spans="2:65" s="1" customFormat="1" ht="24.25" customHeight="1">
      <c r="B130" s="139"/>
      <c r="C130" s="140" t="s">
        <v>77</v>
      </c>
      <c r="D130" s="140" t="s">
        <v>187</v>
      </c>
      <c r="E130" s="141" t="s">
        <v>1300</v>
      </c>
      <c r="F130" s="142" t="s">
        <v>1301</v>
      </c>
      <c r="G130" s="143" t="s">
        <v>255</v>
      </c>
      <c r="H130" s="144">
        <v>1</v>
      </c>
      <c r="I130" s="145"/>
      <c r="J130" s="146">
        <f t="shared" ref="J130:J138" si="0">ROUND(I130*H130,2)</f>
        <v>0</v>
      </c>
      <c r="K130" s="147"/>
      <c r="L130" s="28"/>
      <c r="M130" s="148" t="s">
        <v>1</v>
      </c>
      <c r="N130" s="149" t="s">
        <v>36</v>
      </c>
      <c r="P130" s="150">
        <f t="shared" ref="P130:P138" si="1">O130*H130</f>
        <v>0</v>
      </c>
      <c r="Q130" s="150">
        <v>0</v>
      </c>
      <c r="R130" s="150">
        <f t="shared" ref="R130:R138" si="2">Q130*H130</f>
        <v>0</v>
      </c>
      <c r="S130" s="150">
        <v>0</v>
      </c>
      <c r="T130" s="151">
        <f t="shared" ref="T130:T138" si="3">S130*H130</f>
        <v>0</v>
      </c>
      <c r="AR130" s="152" t="s">
        <v>191</v>
      </c>
      <c r="AT130" s="152" t="s">
        <v>187</v>
      </c>
      <c r="AU130" s="152" t="s">
        <v>77</v>
      </c>
      <c r="AY130" s="13" t="s">
        <v>185</v>
      </c>
      <c r="BE130" s="153">
        <f t="shared" ref="BE130:BE138" si="4">IF(N130="základná",J130,0)</f>
        <v>0</v>
      </c>
      <c r="BF130" s="153">
        <f t="shared" ref="BF130:BF138" si="5">IF(N130="znížená",J130,0)</f>
        <v>0</v>
      </c>
      <c r="BG130" s="153">
        <f t="shared" ref="BG130:BG138" si="6">IF(N130="zákl. prenesená",J130,0)</f>
        <v>0</v>
      </c>
      <c r="BH130" s="153">
        <f t="shared" ref="BH130:BH138" si="7">IF(N130="zníž. prenesená",J130,0)</f>
        <v>0</v>
      </c>
      <c r="BI130" s="153">
        <f t="shared" ref="BI130:BI138" si="8">IF(N130="nulová",J130,0)</f>
        <v>0</v>
      </c>
      <c r="BJ130" s="13" t="s">
        <v>83</v>
      </c>
      <c r="BK130" s="153">
        <f t="shared" ref="BK130:BK138" si="9">ROUND(I130*H130,2)</f>
        <v>0</v>
      </c>
      <c r="BL130" s="13" t="s">
        <v>191</v>
      </c>
      <c r="BM130" s="152" t="s">
        <v>83</v>
      </c>
    </row>
    <row r="131" spans="2:65" s="1" customFormat="1" ht="21.75" customHeight="1">
      <c r="B131" s="139"/>
      <c r="C131" s="140" t="s">
        <v>83</v>
      </c>
      <c r="D131" s="140" t="s">
        <v>187</v>
      </c>
      <c r="E131" s="141" t="s">
        <v>1302</v>
      </c>
      <c r="F131" s="142" t="s">
        <v>1303</v>
      </c>
      <c r="G131" s="143" t="s">
        <v>255</v>
      </c>
      <c r="H131" s="144">
        <v>1</v>
      </c>
      <c r="I131" s="145"/>
      <c r="J131" s="146">
        <f t="shared" si="0"/>
        <v>0</v>
      </c>
      <c r="K131" s="147"/>
      <c r="L131" s="28"/>
      <c r="M131" s="148" t="s">
        <v>1</v>
      </c>
      <c r="N131" s="149" t="s">
        <v>36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191</v>
      </c>
      <c r="AT131" s="152" t="s">
        <v>187</v>
      </c>
      <c r="AU131" s="152" t="s">
        <v>77</v>
      </c>
      <c r="AY131" s="13" t="s">
        <v>185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3" t="s">
        <v>83</v>
      </c>
      <c r="BK131" s="153">
        <f t="shared" si="9"/>
        <v>0</v>
      </c>
      <c r="BL131" s="13" t="s">
        <v>191</v>
      </c>
      <c r="BM131" s="152" t="s">
        <v>191</v>
      </c>
    </row>
    <row r="132" spans="2:65" s="1" customFormat="1" ht="24.25" customHeight="1">
      <c r="B132" s="139"/>
      <c r="C132" s="140" t="s">
        <v>90</v>
      </c>
      <c r="D132" s="140" t="s">
        <v>187</v>
      </c>
      <c r="E132" s="141" t="s">
        <v>1304</v>
      </c>
      <c r="F132" s="142" t="s">
        <v>1305</v>
      </c>
      <c r="G132" s="143" t="s">
        <v>255</v>
      </c>
      <c r="H132" s="144">
        <v>1</v>
      </c>
      <c r="I132" s="145"/>
      <c r="J132" s="146">
        <f t="shared" si="0"/>
        <v>0</v>
      </c>
      <c r="K132" s="147"/>
      <c r="L132" s="28"/>
      <c r="M132" s="148" t="s">
        <v>1</v>
      </c>
      <c r="N132" s="149" t="s">
        <v>36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191</v>
      </c>
      <c r="AT132" s="152" t="s">
        <v>187</v>
      </c>
      <c r="AU132" s="152" t="s">
        <v>77</v>
      </c>
      <c r="AY132" s="13" t="s">
        <v>185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3" t="s">
        <v>83</v>
      </c>
      <c r="BK132" s="153">
        <f t="shared" si="9"/>
        <v>0</v>
      </c>
      <c r="BL132" s="13" t="s">
        <v>191</v>
      </c>
      <c r="BM132" s="152" t="s">
        <v>207</v>
      </c>
    </row>
    <row r="133" spans="2:65" s="1" customFormat="1" ht="16.5" customHeight="1">
      <c r="B133" s="139"/>
      <c r="C133" s="140" t="s">
        <v>191</v>
      </c>
      <c r="D133" s="140" t="s">
        <v>187</v>
      </c>
      <c r="E133" s="141" t="s">
        <v>1306</v>
      </c>
      <c r="F133" s="142" t="s">
        <v>1307</v>
      </c>
      <c r="G133" s="143" t="s">
        <v>255</v>
      </c>
      <c r="H133" s="144">
        <v>1</v>
      </c>
      <c r="I133" s="145"/>
      <c r="J133" s="146">
        <f t="shared" si="0"/>
        <v>0</v>
      </c>
      <c r="K133" s="147"/>
      <c r="L133" s="28"/>
      <c r="M133" s="148" t="s">
        <v>1</v>
      </c>
      <c r="N133" s="149" t="s">
        <v>36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191</v>
      </c>
      <c r="AT133" s="152" t="s">
        <v>187</v>
      </c>
      <c r="AU133" s="152" t="s">
        <v>77</v>
      </c>
      <c r="AY133" s="13" t="s">
        <v>185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3" t="s">
        <v>83</v>
      </c>
      <c r="BK133" s="153">
        <f t="shared" si="9"/>
        <v>0</v>
      </c>
      <c r="BL133" s="13" t="s">
        <v>191</v>
      </c>
      <c r="BM133" s="152" t="s">
        <v>215</v>
      </c>
    </row>
    <row r="134" spans="2:65" s="1" customFormat="1" ht="24.25" customHeight="1">
      <c r="B134" s="139"/>
      <c r="C134" s="140" t="s">
        <v>203</v>
      </c>
      <c r="D134" s="140" t="s">
        <v>187</v>
      </c>
      <c r="E134" s="141" t="s">
        <v>1308</v>
      </c>
      <c r="F134" s="142" t="s">
        <v>1309</v>
      </c>
      <c r="G134" s="143" t="s">
        <v>1098</v>
      </c>
      <c r="H134" s="144">
        <v>1</v>
      </c>
      <c r="I134" s="145"/>
      <c r="J134" s="146">
        <f t="shared" si="0"/>
        <v>0</v>
      </c>
      <c r="K134" s="147"/>
      <c r="L134" s="28"/>
      <c r="M134" s="148" t="s">
        <v>1</v>
      </c>
      <c r="N134" s="149" t="s">
        <v>36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191</v>
      </c>
      <c r="AT134" s="152" t="s">
        <v>187</v>
      </c>
      <c r="AU134" s="152" t="s">
        <v>77</v>
      </c>
      <c r="AY134" s="13" t="s">
        <v>185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3" t="s">
        <v>83</v>
      </c>
      <c r="BK134" s="153">
        <f t="shared" si="9"/>
        <v>0</v>
      </c>
      <c r="BL134" s="13" t="s">
        <v>191</v>
      </c>
      <c r="BM134" s="152" t="s">
        <v>225</v>
      </c>
    </row>
    <row r="135" spans="2:65" s="1" customFormat="1" ht="21.75" customHeight="1">
      <c r="B135" s="139"/>
      <c r="C135" s="140" t="s">
        <v>207</v>
      </c>
      <c r="D135" s="140" t="s">
        <v>187</v>
      </c>
      <c r="E135" s="141" t="s">
        <v>1310</v>
      </c>
      <c r="F135" s="142" t="s">
        <v>1311</v>
      </c>
      <c r="G135" s="143" t="s">
        <v>255</v>
      </c>
      <c r="H135" s="144">
        <v>2</v>
      </c>
      <c r="I135" s="145"/>
      <c r="J135" s="146">
        <f t="shared" si="0"/>
        <v>0</v>
      </c>
      <c r="K135" s="147"/>
      <c r="L135" s="28"/>
      <c r="M135" s="148" t="s">
        <v>1</v>
      </c>
      <c r="N135" s="149" t="s">
        <v>36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191</v>
      </c>
      <c r="AT135" s="152" t="s">
        <v>187</v>
      </c>
      <c r="AU135" s="152" t="s">
        <v>77</v>
      </c>
      <c r="AY135" s="13" t="s">
        <v>185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3" t="s">
        <v>83</v>
      </c>
      <c r="BK135" s="153">
        <f t="shared" si="9"/>
        <v>0</v>
      </c>
      <c r="BL135" s="13" t="s">
        <v>191</v>
      </c>
      <c r="BM135" s="152" t="s">
        <v>234</v>
      </c>
    </row>
    <row r="136" spans="2:65" s="1" customFormat="1" ht="24.25" customHeight="1">
      <c r="B136" s="139"/>
      <c r="C136" s="140" t="s">
        <v>211</v>
      </c>
      <c r="D136" s="140" t="s">
        <v>187</v>
      </c>
      <c r="E136" s="141" t="s">
        <v>1312</v>
      </c>
      <c r="F136" s="142" t="s">
        <v>1313</v>
      </c>
      <c r="G136" s="143" t="s">
        <v>255</v>
      </c>
      <c r="H136" s="144">
        <v>2</v>
      </c>
      <c r="I136" s="145"/>
      <c r="J136" s="146">
        <f t="shared" si="0"/>
        <v>0</v>
      </c>
      <c r="K136" s="147"/>
      <c r="L136" s="28"/>
      <c r="M136" s="148" t="s">
        <v>1</v>
      </c>
      <c r="N136" s="149" t="s">
        <v>36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191</v>
      </c>
      <c r="AT136" s="152" t="s">
        <v>187</v>
      </c>
      <c r="AU136" s="152" t="s">
        <v>77</v>
      </c>
      <c r="AY136" s="13" t="s">
        <v>185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3" t="s">
        <v>83</v>
      </c>
      <c r="BK136" s="153">
        <f t="shared" si="9"/>
        <v>0</v>
      </c>
      <c r="BL136" s="13" t="s">
        <v>191</v>
      </c>
      <c r="BM136" s="152" t="s">
        <v>244</v>
      </c>
    </row>
    <row r="137" spans="2:65" s="1" customFormat="1" ht="24.25" customHeight="1">
      <c r="B137" s="139"/>
      <c r="C137" s="140" t="s">
        <v>215</v>
      </c>
      <c r="D137" s="140" t="s">
        <v>187</v>
      </c>
      <c r="E137" s="141" t="s">
        <v>1314</v>
      </c>
      <c r="F137" s="142" t="s">
        <v>1315</v>
      </c>
      <c r="G137" s="143" t="s">
        <v>1085</v>
      </c>
      <c r="H137" s="144">
        <v>145</v>
      </c>
      <c r="I137" s="145"/>
      <c r="J137" s="146">
        <f t="shared" si="0"/>
        <v>0</v>
      </c>
      <c r="K137" s="147"/>
      <c r="L137" s="28"/>
      <c r="M137" s="148" t="s">
        <v>1</v>
      </c>
      <c r="N137" s="149" t="s">
        <v>36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191</v>
      </c>
      <c r="AT137" s="152" t="s">
        <v>187</v>
      </c>
      <c r="AU137" s="152" t="s">
        <v>77</v>
      </c>
      <c r="AY137" s="13" t="s">
        <v>185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3" t="s">
        <v>83</v>
      </c>
      <c r="BK137" s="153">
        <f t="shared" si="9"/>
        <v>0</v>
      </c>
      <c r="BL137" s="13" t="s">
        <v>191</v>
      </c>
      <c r="BM137" s="152" t="s">
        <v>252</v>
      </c>
    </row>
    <row r="138" spans="2:65" s="1" customFormat="1" ht="24.25" customHeight="1">
      <c r="B138" s="139"/>
      <c r="C138" s="140" t="s">
        <v>219</v>
      </c>
      <c r="D138" s="140" t="s">
        <v>187</v>
      </c>
      <c r="E138" s="141" t="s">
        <v>1316</v>
      </c>
      <c r="F138" s="142" t="s">
        <v>1317</v>
      </c>
      <c r="G138" s="143" t="s">
        <v>1098</v>
      </c>
      <c r="H138" s="144">
        <v>1</v>
      </c>
      <c r="I138" s="145"/>
      <c r="J138" s="146">
        <f t="shared" si="0"/>
        <v>0</v>
      </c>
      <c r="K138" s="147"/>
      <c r="L138" s="28"/>
      <c r="M138" s="148" t="s">
        <v>1</v>
      </c>
      <c r="N138" s="149" t="s">
        <v>36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191</v>
      </c>
      <c r="AT138" s="152" t="s">
        <v>187</v>
      </c>
      <c r="AU138" s="152" t="s">
        <v>77</v>
      </c>
      <c r="AY138" s="13" t="s">
        <v>185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3" t="s">
        <v>83</v>
      </c>
      <c r="BK138" s="153">
        <f t="shared" si="9"/>
        <v>0</v>
      </c>
      <c r="BL138" s="13" t="s">
        <v>191</v>
      </c>
      <c r="BM138" s="152" t="s">
        <v>261</v>
      </c>
    </row>
    <row r="139" spans="2:65" s="11" customFormat="1" ht="26" customHeight="1">
      <c r="B139" s="127"/>
      <c r="D139" s="128" t="s">
        <v>69</v>
      </c>
      <c r="E139" s="129" t="s">
        <v>1318</v>
      </c>
      <c r="F139" s="129" t="s">
        <v>1319</v>
      </c>
      <c r="I139" s="130"/>
      <c r="J139" s="131">
        <f>BK139</f>
        <v>0</v>
      </c>
      <c r="L139" s="127"/>
      <c r="M139" s="132"/>
      <c r="P139" s="133">
        <f>SUM(P140:P158)</f>
        <v>0</v>
      </c>
      <c r="R139" s="133">
        <f>SUM(R140:R158)</f>
        <v>0</v>
      </c>
      <c r="T139" s="134">
        <f>SUM(T140:T158)</f>
        <v>0</v>
      </c>
      <c r="AR139" s="128" t="s">
        <v>77</v>
      </c>
      <c r="AT139" s="135" t="s">
        <v>69</v>
      </c>
      <c r="AU139" s="135" t="s">
        <v>70</v>
      </c>
      <c r="AY139" s="128" t="s">
        <v>185</v>
      </c>
      <c r="BK139" s="136">
        <f>SUM(BK140:BK158)</f>
        <v>0</v>
      </c>
    </row>
    <row r="140" spans="2:65" s="1" customFormat="1" ht="24.25" customHeight="1">
      <c r="B140" s="139"/>
      <c r="C140" s="140" t="s">
        <v>225</v>
      </c>
      <c r="D140" s="140" t="s">
        <v>187</v>
      </c>
      <c r="E140" s="141" t="s">
        <v>1320</v>
      </c>
      <c r="F140" s="142" t="s">
        <v>1321</v>
      </c>
      <c r="G140" s="143" t="s">
        <v>241</v>
      </c>
      <c r="H140" s="144">
        <v>45</v>
      </c>
      <c r="I140" s="145"/>
      <c r="J140" s="146">
        <f t="shared" ref="J140:J158" si="10">ROUND(I140*H140,2)</f>
        <v>0</v>
      </c>
      <c r="K140" s="147"/>
      <c r="L140" s="28"/>
      <c r="M140" s="148" t="s">
        <v>1</v>
      </c>
      <c r="N140" s="149" t="s">
        <v>36</v>
      </c>
      <c r="P140" s="150">
        <f t="shared" ref="P140:P158" si="11">O140*H140</f>
        <v>0</v>
      </c>
      <c r="Q140" s="150">
        <v>0</v>
      </c>
      <c r="R140" s="150">
        <f t="shared" ref="R140:R158" si="12">Q140*H140</f>
        <v>0</v>
      </c>
      <c r="S140" s="150">
        <v>0</v>
      </c>
      <c r="T140" s="151">
        <f t="shared" ref="T140:T158" si="13">S140*H140</f>
        <v>0</v>
      </c>
      <c r="AR140" s="152" t="s">
        <v>191</v>
      </c>
      <c r="AT140" s="152" t="s">
        <v>187</v>
      </c>
      <c r="AU140" s="152" t="s">
        <v>77</v>
      </c>
      <c r="AY140" s="13" t="s">
        <v>185</v>
      </c>
      <c r="BE140" s="153">
        <f t="shared" ref="BE140:BE158" si="14">IF(N140="základná",J140,0)</f>
        <v>0</v>
      </c>
      <c r="BF140" s="153">
        <f t="shared" ref="BF140:BF158" si="15">IF(N140="znížená",J140,0)</f>
        <v>0</v>
      </c>
      <c r="BG140" s="153">
        <f t="shared" ref="BG140:BG158" si="16">IF(N140="zákl. prenesená",J140,0)</f>
        <v>0</v>
      </c>
      <c r="BH140" s="153">
        <f t="shared" ref="BH140:BH158" si="17">IF(N140="zníž. prenesená",J140,0)</f>
        <v>0</v>
      </c>
      <c r="BI140" s="153">
        <f t="shared" ref="BI140:BI158" si="18">IF(N140="nulová",J140,0)</f>
        <v>0</v>
      </c>
      <c r="BJ140" s="13" t="s">
        <v>83</v>
      </c>
      <c r="BK140" s="153">
        <f t="shared" ref="BK140:BK158" si="19">ROUND(I140*H140,2)</f>
        <v>0</v>
      </c>
      <c r="BL140" s="13" t="s">
        <v>191</v>
      </c>
      <c r="BM140" s="152" t="s">
        <v>269</v>
      </c>
    </row>
    <row r="141" spans="2:65" s="1" customFormat="1" ht="16.5" customHeight="1">
      <c r="B141" s="139"/>
      <c r="C141" s="140" t="s">
        <v>230</v>
      </c>
      <c r="D141" s="140" t="s">
        <v>187</v>
      </c>
      <c r="E141" s="141" t="s">
        <v>1322</v>
      </c>
      <c r="F141" s="142" t="s">
        <v>1323</v>
      </c>
      <c r="G141" s="143" t="s">
        <v>241</v>
      </c>
      <c r="H141" s="144">
        <v>45</v>
      </c>
      <c r="I141" s="145"/>
      <c r="J141" s="146">
        <f t="shared" si="10"/>
        <v>0</v>
      </c>
      <c r="K141" s="147"/>
      <c r="L141" s="28"/>
      <c r="M141" s="148" t="s">
        <v>1</v>
      </c>
      <c r="N141" s="149" t="s">
        <v>36</v>
      </c>
      <c r="P141" s="150">
        <f t="shared" si="11"/>
        <v>0</v>
      </c>
      <c r="Q141" s="150">
        <v>0</v>
      </c>
      <c r="R141" s="150">
        <f t="shared" si="12"/>
        <v>0</v>
      </c>
      <c r="S141" s="150">
        <v>0</v>
      </c>
      <c r="T141" s="151">
        <f t="shared" si="13"/>
        <v>0</v>
      </c>
      <c r="AR141" s="152" t="s">
        <v>191</v>
      </c>
      <c r="AT141" s="152" t="s">
        <v>187</v>
      </c>
      <c r="AU141" s="152" t="s">
        <v>77</v>
      </c>
      <c r="AY141" s="13" t="s">
        <v>185</v>
      </c>
      <c r="BE141" s="153">
        <f t="shared" si="14"/>
        <v>0</v>
      </c>
      <c r="BF141" s="153">
        <f t="shared" si="15"/>
        <v>0</v>
      </c>
      <c r="BG141" s="153">
        <f t="shared" si="16"/>
        <v>0</v>
      </c>
      <c r="BH141" s="153">
        <f t="shared" si="17"/>
        <v>0</v>
      </c>
      <c r="BI141" s="153">
        <f t="shared" si="18"/>
        <v>0</v>
      </c>
      <c r="BJ141" s="13" t="s">
        <v>83</v>
      </c>
      <c r="BK141" s="153">
        <f t="shared" si="19"/>
        <v>0</v>
      </c>
      <c r="BL141" s="13" t="s">
        <v>191</v>
      </c>
      <c r="BM141" s="152" t="s">
        <v>277</v>
      </c>
    </row>
    <row r="142" spans="2:65" s="1" customFormat="1" ht="24.25" customHeight="1">
      <c r="B142" s="139"/>
      <c r="C142" s="140" t="s">
        <v>234</v>
      </c>
      <c r="D142" s="140" t="s">
        <v>187</v>
      </c>
      <c r="E142" s="141" t="s">
        <v>1324</v>
      </c>
      <c r="F142" s="142" t="s">
        <v>1325</v>
      </c>
      <c r="G142" s="143" t="s">
        <v>241</v>
      </c>
      <c r="H142" s="144">
        <v>845</v>
      </c>
      <c r="I142" s="145"/>
      <c r="J142" s="146">
        <f t="shared" si="10"/>
        <v>0</v>
      </c>
      <c r="K142" s="147"/>
      <c r="L142" s="28"/>
      <c r="M142" s="148" t="s">
        <v>1</v>
      </c>
      <c r="N142" s="149" t="s">
        <v>36</v>
      </c>
      <c r="P142" s="150">
        <f t="shared" si="11"/>
        <v>0</v>
      </c>
      <c r="Q142" s="150">
        <v>0</v>
      </c>
      <c r="R142" s="150">
        <f t="shared" si="12"/>
        <v>0</v>
      </c>
      <c r="S142" s="150">
        <v>0</v>
      </c>
      <c r="T142" s="151">
        <f t="shared" si="13"/>
        <v>0</v>
      </c>
      <c r="AR142" s="152" t="s">
        <v>191</v>
      </c>
      <c r="AT142" s="152" t="s">
        <v>187</v>
      </c>
      <c r="AU142" s="152" t="s">
        <v>77</v>
      </c>
      <c r="AY142" s="13" t="s">
        <v>185</v>
      </c>
      <c r="BE142" s="153">
        <f t="shared" si="14"/>
        <v>0</v>
      </c>
      <c r="BF142" s="153">
        <f t="shared" si="15"/>
        <v>0</v>
      </c>
      <c r="BG142" s="153">
        <f t="shared" si="16"/>
        <v>0</v>
      </c>
      <c r="BH142" s="153">
        <f t="shared" si="17"/>
        <v>0</v>
      </c>
      <c r="BI142" s="153">
        <f t="shared" si="18"/>
        <v>0</v>
      </c>
      <c r="BJ142" s="13" t="s">
        <v>83</v>
      </c>
      <c r="BK142" s="153">
        <f t="shared" si="19"/>
        <v>0</v>
      </c>
      <c r="BL142" s="13" t="s">
        <v>191</v>
      </c>
      <c r="BM142" s="152" t="s">
        <v>285</v>
      </c>
    </row>
    <row r="143" spans="2:65" s="1" customFormat="1" ht="21.75" customHeight="1">
      <c r="B143" s="139"/>
      <c r="C143" s="140" t="s">
        <v>238</v>
      </c>
      <c r="D143" s="140" t="s">
        <v>187</v>
      </c>
      <c r="E143" s="141" t="s">
        <v>1326</v>
      </c>
      <c r="F143" s="142" t="s">
        <v>1327</v>
      </c>
      <c r="G143" s="143" t="s">
        <v>241</v>
      </c>
      <c r="H143" s="144">
        <v>845</v>
      </c>
      <c r="I143" s="145"/>
      <c r="J143" s="146">
        <f t="shared" si="10"/>
        <v>0</v>
      </c>
      <c r="K143" s="147"/>
      <c r="L143" s="28"/>
      <c r="M143" s="148" t="s">
        <v>1</v>
      </c>
      <c r="N143" s="149" t="s">
        <v>36</v>
      </c>
      <c r="P143" s="150">
        <f t="shared" si="11"/>
        <v>0</v>
      </c>
      <c r="Q143" s="150">
        <v>0</v>
      </c>
      <c r="R143" s="150">
        <f t="shared" si="12"/>
        <v>0</v>
      </c>
      <c r="S143" s="150">
        <v>0</v>
      </c>
      <c r="T143" s="151">
        <f t="shared" si="13"/>
        <v>0</v>
      </c>
      <c r="AR143" s="152" t="s">
        <v>191</v>
      </c>
      <c r="AT143" s="152" t="s">
        <v>187</v>
      </c>
      <c r="AU143" s="152" t="s">
        <v>77</v>
      </c>
      <c r="AY143" s="13" t="s">
        <v>185</v>
      </c>
      <c r="BE143" s="153">
        <f t="shared" si="14"/>
        <v>0</v>
      </c>
      <c r="BF143" s="153">
        <f t="shared" si="15"/>
        <v>0</v>
      </c>
      <c r="BG143" s="153">
        <f t="shared" si="16"/>
        <v>0</v>
      </c>
      <c r="BH143" s="153">
        <f t="shared" si="17"/>
        <v>0</v>
      </c>
      <c r="BI143" s="153">
        <f t="shared" si="18"/>
        <v>0</v>
      </c>
      <c r="BJ143" s="13" t="s">
        <v>83</v>
      </c>
      <c r="BK143" s="153">
        <f t="shared" si="19"/>
        <v>0</v>
      </c>
      <c r="BL143" s="13" t="s">
        <v>191</v>
      </c>
      <c r="BM143" s="152" t="s">
        <v>294</v>
      </c>
    </row>
    <row r="144" spans="2:65" s="1" customFormat="1" ht="24.25" customHeight="1">
      <c r="B144" s="139"/>
      <c r="C144" s="140" t="s">
        <v>244</v>
      </c>
      <c r="D144" s="140" t="s">
        <v>187</v>
      </c>
      <c r="E144" s="141" t="s">
        <v>1328</v>
      </c>
      <c r="F144" s="142" t="s">
        <v>1329</v>
      </c>
      <c r="G144" s="143" t="s">
        <v>241</v>
      </c>
      <c r="H144" s="144">
        <v>125</v>
      </c>
      <c r="I144" s="145"/>
      <c r="J144" s="146">
        <f t="shared" si="10"/>
        <v>0</v>
      </c>
      <c r="K144" s="147"/>
      <c r="L144" s="28"/>
      <c r="M144" s="148" t="s">
        <v>1</v>
      </c>
      <c r="N144" s="149" t="s">
        <v>36</v>
      </c>
      <c r="P144" s="150">
        <f t="shared" si="11"/>
        <v>0</v>
      </c>
      <c r="Q144" s="150">
        <v>0</v>
      </c>
      <c r="R144" s="150">
        <f t="shared" si="12"/>
        <v>0</v>
      </c>
      <c r="S144" s="150">
        <v>0</v>
      </c>
      <c r="T144" s="151">
        <f t="shared" si="13"/>
        <v>0</v>
      </c>
      <c r="AR144" s="152" t="s">
        <v>191</v>
      </c>
      <c r="AT144" s="152" t="s">
        <v>187</v>
      </c>
      <c r="AU144" s="152" t="s">
        <v>77</v>
      </c>
      <c r="AY144" s="13" t="s">
        <v>185</v>
      </c>
      <c r="BE144" s="153">
        <f t="shared" si="14"/>
        <v>0</v>
      </c>
      <c r="BF144" s="153">
        <f t="shared" si="15"/>
        <v>0</v>
      </c>
      <c r="BG144" s="153">
        <f t="shared" si="16"/>
        <v>0</v>
      </c>
      <c r="BH144" s="153">
        <f t="shared" si="17"/>
        <v>0</v>
      </c>
      <c r="BI144" s="153">
        <f t="shared" si="18"/>
        <v>0</v>
      </c>
      <c r="BJ144" s="13" t="s">
        <v>83</v>
      </c>
      <c r="BK144" s="153">
        <f t="shared" si="19"/>
        <v>0</v>
      </c>
      <c r="BL144" s="13" t="s">
        <v>191</v>
      </c>
      <c r="BM144" s="152" t="s">
        <v>302</v>
      </c>
    </row>
    <row r="145" spans="2:65" s="1" customFormat="1" ht="24.25" customHeight="1">
      <c r="B145" s="139"/>
      <c r="C145" s="140" t="s">
        <v>248</v>
      </c>
      <c r="D145" s="140" t="s">
        <v>187</v>
      </c>
      <c r="E145" s="141" t="s">
        <v>1330</v>
      </c>
      <c r="F145" s="142" t="s">
        <v>1331</v>
      </c>
      <c r="G145" s="143" t="s">
        <v>255</v>
      </c>
      <c r="H145" s="144">
        <v>68</v>
      </c>
      <c r="I145" s="145"/>
      <c r="J145" s="146">
        <f t="shared" si="10"/>
        <v>0</v>
      </c>
      <c r="K145" s="147"/>
      <c r="L145" s="28"/>
      <c r="M145" s="148" t="s">
        <v>1</v>
      </c>
      <c r="N145" s="149" t="s">
        <v>36</v>
      </c>
      <c r="P145" s="150">
        <f t="shared" si="11"/>
        <v>0</v>
      </c>
      <c r="Q145" s="150">
        <v>0</v>
      </c>
      <c r="R145" s="150">
        <f t="shared" si="12"/>
        <v>0</v>
      </c>
      <c r="S145" s="150">
        <v>0</v>
      </c>
      <c r="T145" s="151">
        <f t="shared" si="13"/>
        <v>0</v>
      </c>
      <c r="AR145" s="152" t="s">
        <v>191</v>
      </c>
      <c r="AT145" s="152" t="s">
        <v>187</v>
      </c>
      <c r="AU145" s="152" t="s">
        <v>77</v>
      </c>
      <c r="AY145" s="13" t="s">
        <v>185</v>
      </c>
      <c r="BE145" s="153">
        <f t="shared" si="14"/>
        <v>0</v>
      </c>
      <c r="BF145" s="153">
        <f t="shared" si="15"/>
        <v>0</v>
      </c>
      <c r="BG145" s="153">
        <f t="shared" si="16"/>
        <v>0</v>
      </c>
      <c r="BH145" s="153">
        <f t="shared" si="17"/>
        <v>0</v>
      </c>
      <c r="BI145" s="153">
        <f t="shared" si="18"/>
        <v>0</v>
      </c>
      <c r="BJ145" s="13" t="s">
        <v>83</v>
      </c>
      <c r="BK145" s="153">
        <f t="shared" si="19"/>
        <v>0</v>
      </c>
      <c r="BL145" s="13" t="s">
        <v>191</v>
      </c>
      <c r="BM145" s="152" t="s">
        <v>310</v>
      </c>
    </row>
    <row r="146" spans="2:65" s="1" customFormat="1" ht="21.75" customHeight="1">
      <c r="B146" s="139"/>
      <c r="C146" s="140" t="s">
        <v>252</v>
      </c>
      <c r="D146" s="140" t="s">
        <v>187</v>
      </c>
      <c r="E146" s="141" t="s">
        <v>1332</v>
      </c>
      <c r="F146" s="142" t="s">
        <v>1333</v>
      </c>
      <c r="G146" s="143" t="s">
        <v>255</v>
      </c>
      <c r="H146" s="144">
        <v>10</v>
      </c>
      <c r="I146" s="145"/>
      <c r="J146" s="146">
        <f t="shared" si="10"/>
        <v>0</v>
      </c>
      <c r="K146" s="147"/>
      <c r="L146" s="28"/>
      <c r="M146" s="148" t="s">
        <v>1</v>
      </c>
      <c r="N146" s="149" t="s">
        <v>36</v>
      </c>
      <c r="P146" s="150">
        <f t="shared" si="11"/>
        <v>0</v>
      </c>
      <c r="Q146" s="150">
        <v>0</v>
      </c>
      <c r="R146" s="150">
        <f t="shared" si="12"/>
        <v>0</v>
      </c>
      <c r="S146" s="150">
        <v>0</v>
      </c>
      <c r="T146" s="151">
        <f t="shared" si="13"/>
        <v>0</v>
      </c>
      <c r="AR146" s="152" t="s">
        <v>191</v>
      </c>
      <c r="AT146" s="152" t="s">
        <v>187</v>
      </c>
      <c r="AU146" s="152" t="s">
        <v>77</v>
      </c>
      <c r="AY146" s="13" t="s">
        <v>185</v>
      </c>
      <c r="BE146" s="153">
        <f t="shared" si="14"/>
        <v>0</v>
      </c>
      <c r="BF146" s="153">
        <f t="shared" si="15"/>
        <v>0</v>
      </c>
      <c r="BG146" s="153">
        <f t="shared" si="16"/>
        <v>0</v>
      </c>
      <c r="BH146" s="153">
        <f t="shared" si="17"/>
        <v>0</v>
      </c>
      <c r="BI146" s="153">
        <f t="shared" si="18"/>
        <v>0</v>
      </c>
      <c r="BJ146" s="13" t="s">
        <v>83</v>
      </c>
      <c r="BK146" s="153">
        <f t="shared" si="19"/>
        <v>0</v>
      </c>
      <c r="BL146" s="13" t="s">
        <v>191</v>
      </c>
      <c r="BM146" s="152" t="s">
        <v>318</v>
      </c>
    </row>
    <row r="147" spans="2:65" s="1" customFormat="1" ht="16.5" customHeight="1">
      <c r="B147" s="139"/>
      <c r="C147" s="140" t="s">
        <v>257</v>
      </c>
      <c r="D147" s="140" t="s">
        <v>187</v>
      </c>
      <c r="E147" s="141" t="s">
        <v>1334</v>
      </c>
      <c r="F147" s="142" t="s">
        <v>1335</v>
      </c>
      <c r="G147" s="143" t="s">
        <v>255</v>
      </c>
      <c r="H147" s="144">
        <v>85</v>
      </c>
      <c r="I147" s="145"/>
      <c r="J147" s="146">
        <f t="shared" si="10"/>
        <v>0</v>
      </c>
      <c r="K147" s="147"/>
      <c r="L147" s="28"/>
      <c r="M147" s="148" t="s">
        <v>1</v>
      </c>
      <c r="N147" s="149" t="s">
        <v>36</v>
      </c>
      <c r="P147" s="150">
        <f t="shared" si="11"/>
        <v>0</v>
      </c>
      <c r="Q147" s="150">
        <v>0</v>
      </c>
      <c r="R147" s="150">
        <f t="shared" si="12"/>
        <v>0</v>
      </c>
      <c r="S147" s="150">
        <v>0</v>
      </c>
      <c r="T147" s="151">
        <f t="shared" si="13"/>
        <v>0</v>
      </c>
      <c r="AR147" s="152" t="s">
        <v>191</v>
      </c>
      <c r="AT147" s="152" t="s">
        <v>187</v>
      </c>
      <c r="AU147" s="152" t="s">
        <v>77</v>
      </c>
      <c r="AY147" s="13" t="s">
        <v>185</v>
      </c>
      <c r="BE147" s="153">
        <f t="shared" si="14"/>
        <v>0</v>
      </c>
      <c r="BF147" s="153">
        <f t="shared" si="15"/>
        <v>0</v>
      </c>
      <c r="BG147" s="153">
        <f t="shared" si="16"/>
        <v>0</v>
      </c>
      <c r="BH147" s="153">
        <f t="shared" si="17"/>
        <v>0</v>
      </c>
      <c r="BI147" s="153">
        <f t="shared" si="18"/>
        <v>0</v>
      </c>
      <c r="BJ147" s="13" t="s">
        <v>83</v>
      </c>
      <c r="BK147" s="153">
        <f t="shared" si="19"/>
        <v>0</v>
      </c>
      <c r="BL147" s="13" t="s">
        <v>191</v>
      </c>
      <c r="BM147" s="152" t="s">
        <v>326</v>
      </c>
    </row>
    <row r="148" spans="2:65" s="1" customFormat="1" ht="16.5" customHeight="1">
      <c r="B148" s="139"/>
      <c r="C148" s="140" t="s">
        <v>261</v>
      </c>
      <c r="D148" s="140" t="s">
        <v>187</v>
      </c>
      <c r="E148" s="141" t="s">
        <v>1336</v>
      </c>
      <c r="F148" s="142" t="s">
        <v>1337</v>
      </c>
      <c r="G148" s="143" t="s">
        <v>255</v>
      </c>
      <c r="H148" s="144">
        <v>8</v>
      </c>
      <c r="I148" s="145"/>
      <c r="J148" s="146">
        <f t="shared" si="10"/>
        <v>0</v>
      </c>
      <c r="K148" s="147"/>
      <c r="L148" s="28"/>
      <c r="M148" s="148" t="s">
        <v>1</v>
      </c>
      <c r="N148" s="149" t="s">
        <v>36</v>
      </c>
      <c r="P148" s="150">
        <f t="shared" si="11"/>
        <v>0</v>
      </c>
      <c r="Q148" s="150">
        <v>0</v>
      </c>
      <c r="R148" s="150">
        <f t="shared" si="12"/>
        <v>0</v>
      </c>
      <c r="S148" s="150">
        <v>0</v>
      </c>
      <c r="T148" s="151">
        <f t="shared" si="13"/>
        <v>0</v>
      </c>
      <c r="AR148" s="152" t="s">
        <v>191</v>
      </c>
      <c r="AT148" s="152" t="s">
        <v>187</v>
      </c>
      <c r="AU148" s="152" t="s">
        <v>77</v>
      </c>
      <c r="AY148" s="13" t="s">
        <v>185</v>
      </c>
      <c r="BE148" s="153">
        <f t="shared" si="14"/>
        <v>0</v>
      </c>
      <c r="BF148" s="153">
        <f t="shared" si="15"/>
        <v>0</v>
      </c>
      <c r="BG148" s="153">
        <f t="shared" si="16"/>
        <v>0</v>
      </c>
      <c r="BH148" s="153">
        <f t="shared" si="17"/>
        <v>0</v>
      </c>
      <c r="BI148" s="153">
        <f t="shared" si="18"/>
        <v>0</v>
      </c>
      <c r="BJ148" s="13" t="s">
        <v>83</v>
      </c>
      <c r="BK148" s="153">
        <f t="shared" si="19"/>
        <v>0</v>
      </c>
      <c r="BL148" s="13" t="s">
        <v>191</v>
      </c>
      <c r="BM148" s="152" t="s">
        <v>334</v>
      </c>
    </row>
    <row r="149" spans="2:65" s="1" customFormat="1" ht="16.5" customHeight="1">
      <c r="B149" s="139"/>
      <c r="C149" s="140" t="s">
        <v>265</v>
      </c>
      <c r="D149" s="140" t="s">
        <v>187</v>
      </c>
      <c r="E149" s="141" t="s">
        <v>1338</v>
      </c>
      <c r="F149" s="142" t="s">
        <v>1339</v>
      </c>
      <c r="G149" s="143" t="s">
        <v>255</v>
      </c>
      <c r="H149" s="144">
        <v>42</v>
      </c>
      <c r="I149" s="145"/>
      <c r="J149" s="146">
        <f t="shared" si="10"/>
        <v>0</v>
      </c>
      <c r="K149" s="147"/>
      <c r="L149" s="28"/>
      <c r="M149" s="148" t="s">
        <v>1</v>
      </c>
      <c r="N149" s="149" t="s">
        <v>36</v>
      </c>
      <c r="P149" s="150">
        <f t="shared" si="11"/>
        <v>0</v>
      </c>
      <c r="Q149" s="150">
        <v>0</v>
      </c>
      <c r="R149" s="150">
        <f t="shared" si="12"/>
        <v>0</v>
      </c>
      <c r="S149" s="150">
        <v>0</v>
      </c>
      <c r="T149" s="151">
        <f t="shared" si="13"/>
        <v>0</v>
      </c>
      <c r="AR149" s="152" t="s">
        <v>191</v>
      </c>
      <c r="AT149" s="152" t="s">
        <v>187</v>
      </c>
      <c r="AU149" s="152" t="s">
        <v>77</v>
      </c>
      <c r="AY149" s="13" t="s">
        <v>185</v>
      </c>
      <c r="BE149" s="153">
        <f t="shared" si="14"/>
        <v>0</v>
      </c>
      <c r="BF149" s="153">
        <f t="shared" si="15"/>
        <v>0</v>
      </c>
      <c r="BG149" s="153">
        <f t="shared" si="16"/>
        <v>0</v>
      </c>
      <c r="BH149" s="153">
        <f t="shared" si="17"/>
        <v>0</v>
      </c>
      <c r="BI149" s="153">
        <f t="shared" si="18"/>
        <v>0</v>
      </c>
      <c r="BJ149" s="13" t="s">
        <v>83</v>
      </c>
      <c r="BK149" s="153">
        <f t="shared" si="19"/>
        <v>0</v>
      </c>
      <c r="BL149" s="13" t="s">
        <v>191</v>
      </c>
      <c r="BM149" s="152" t="s">
        <v>342</v>
      </c>
    </row>
    <row r="150" spans="2:65" s="1" customFormat="1" ht="21.75" customHeight="1">
      <c r="B150" s="139"/>
      <c r="C150" s="140" t="s">
        <v>269</v>
      </c>
      <c r="D150" s="140" t="s">
        <v>187</v>
      </c>
      <c r="E150" s="141" t="s">
        <v>1340</v>
      </c>
      <c r="F150" s="142" t="s">
        <v>1341</v>
      </c>
      <c r="G150" s="143" t="s">
        <v>255</v>
      </c>
      <c r="H150" s="144">
        <v>145</v>
      </c>
      <c r="I150" s="145"/>
      <c r="J150" s="146">
        <f t="shared" si="10"/>
        <v>0</v>
      </c>
      <c r="K150" s="147"/>
      <c r="L150" s="28"/>
      <c r="M150" s="148" t="s">
        <v>1</v>
      </c>
      <c r="N150" s="149" t="s">
        <v>36</v>
      </c>
      <c r="P150" s="150">
        <f t="shared" si="11"/>
        <v>0</v>
      </c>
      <c r="Q150" s="150">
        <v>0</v>
      </c>
      <c r="R150" s="150">
        <f t="shared" si="12"/>
        <v>0</v>
      </c>
      <c r="S150" s="150">
        <v>0</v>
      </c>
      <c r="T150" s="151">
        <f t="shared" si="13"/>
        <v>0</v>
      </c>
      <c r="AR150" s="152" t="s">
        <v>191</v>
      </c>
      <c r="AT150" s="152" t="s">
        <v>187</v>
      </c>
      <c r="AU150" s="152" t="s">
        <v>77</v>
      </c>
      <c r="AY150" s="13" t="s">
        <v>185</v>
      </c>
      <c r="BE150" s="153">
        <f t="shared" si="14"/>
        <v>0</v>
      </c>
      <c r="BF150" s="153">
        <f t="shared" si="15"/>
        <v>0</v>
      </c>
      <c r="BG150" s="153">
        <f t="shared" si="16"/>
        <v>0</v>
      </c>
      <c r="BH150" s="153">
        <f t="shared" si="17"/>
        <v>0</v>
      </c>
      <c r="BI150" s="153">
        <f t="shared" si="18"/>
        <v>0</v>
      </c>
      <c r="BJ150" s="13" t="s">
        <v>83</v>
      </c>
      <c r="BK150" s="153">
        <f t="shared" si="19"/>
        <v>0</v>
      </c>
      <c r="BL150" s="13" t="s">
        <v>191</v>
      </c>
      <c r="BM150" s="152" t="s">
        <v>350</v>
      </c>
    </row>
    <row r="151" spans="2:65" s="1" customFormat="1" ht="16.5" customHeight="1">
      <c r="B151" s="139"/>
      <c r="C151" s="140" t="s">
        <v>273</v>
      </c>
      <c r="D151" s="140" t="s">
        <v>187</v>
      </c>
      <c r="E151" s="141" t="s">
        <v>1342</v>
      </c>
      <c r="F151" s="142" t="s">
        <v>1343</v>
      </c>
      <c r="G151" s="143" t="s">
        <v>241</v>
      </c>
      <c r="H151" s="144">
        <v>1850</v>
      </c>
      <c r="I151" s="145"/>
      <c r="J151" s="146">
        <f t="shared" si="10"/>
        <v>0</v>
      </c>
      <c r="K151" s="147"/>
      <c r="L151" s="28"/>
      <c r="M151" s="148" t="s">
        <v>1</v>
      </c>
      <c r="N151" s="149" t="s">
        <v>36</v>
      </c>
      <c r="P151" s="150">
        <f t="shared" si="11"/>
        <v>0</v>
      </c>
      <c r="Q151" s="150">
        <v>0</v>
      </c>
      <c r="R151" s="150">
        <f t="shared" si="12"/>
        <v>0</v>
      </c>
      <c r="S151" s="150">
        <v>0</v>
      </c>
      <c r="T151" s="151">
        <f t="shared" si="13"/>
        <v>0</v>
      </c>
      <c r="AR151" s="152" t="s">
        <v>191</v>
      </c>
      <c r="AT151" s="152" t="s">
        <v>187</v>
      </c>
      <c r="AU151" s="152" t="s">
        <v>77</v>
      </c>
      <c r="AY151" s="13" t="s">
        <v>185</v>
      </c>
      <c r="BE151" s="153">
        <f t="shared" si="14"/>
        <v>0</v>
      </c>
      <c r="BF151" s="153">
        <f t="shared" si="15"/>
        <v>0</v>
      </c>
      <c r="BG151" s="153">
        <f t="shared" si="16"/>
        <v>0</v>
      </c>
      <c r="BH151" s="153">
        <f t="shared" si="17"/>
        <v>0</v>
      </c>
      <c r="BI151" s="153">
        <f t="shared" si="18"/>
        <v>0</v>
      </c>
      <c r="BJ151" s="13" t="s">
        <v>83</v>
      </c>
      <c r="BK151" s="153">
        <f t="shared" si="19"/>
        <v>0</v>
      </c>
      <c r="BL151" s="13" t="s">
        <v>191</v>
      </c>
      <c r="BM151" s="152" t="s">
        <v>358</v>
      </c>
    </row>
    <row r="152" spans="2:65" s="1" customFormat="1" ht="16.5" customHeight="1">
      <c r="B152" s="139"/>
      <c r="C152" s="140" t="s">
        <v>277</v>
      </c>
      <c r="D152" s="140" t="s">
        <v>187</v>
      </c>
      <c r="E152" s="141" t="s">
        <v>1344</v>
      </c>
      <c r="F152" s="142" t="s">
        <v>1345</v>
      </c>
      <c r="G152" s="143" t="s">
        <v>241</v>
      </c>
      <c r="H152" s="144">
        <v>2450</v>
      </c>
      <c r="I152" s="145"/>
      <c r="J152" s="146">
        <f t="shared" si="10"/>
        <v>0</v>
      </c>
      <c r="K152" s="147"/>
      <c r="L152" s="28"/>
      <c r="M152" s="148" t="s">
        <v>1</v>
      </c>
      <c r="N152" s="149" t="s">
        <v>36</v>
      </c>
      <c r="P152" s="150">
        <f t="shared" si="11"/>
        <v>0</v>
      </c>
      <c r="Q152" s="150">
        <v>0</v>
      </c>
      <c r="R152" s="150">
        <f t="shared" si="12"/>
        <v>0</v>
      </c>
      <c r="S152" s="150">
        <v>0</v>
      </c>
      <c r="T152" s="151">
        <f t="shared" si="13"/>
        <v>0</v>
      </c>
      <c r="AR152" s="152" t="s">
        <v>191</v>
      </c>
      <c r="AT152" s="152" t="s">
        <v>187</v>
      </c>
      <c r="AU152" s="152" t="s">
        <v>77</v>
      </c>
      <c r="AY152" s="13" t="s">
        <v>185</v>
      </c>
      <c r="BE152" s="153">
        <f t="shared" si="14"/>
        <v>0</v>
      </c>
      <c r="BF152" s="153">
        <f t="shared" si="15"/>
        <v>0</v>
      </c>
      <c r="BG152" s="153">
        <f t="shared" si="16"/>
        <v>0</v>
      </c>
      <c r="BH152" s="153">
        <f t="shared" si="17"/>
        <v>0</v>
      </c>
      <c r="BI152" s="153">
        <f t="shared" si="18"/>
        <v>0</v>
      </c>
      <c r="BJ152" s="13" t="s">
        <v>83</v>
      </c>
      <c r="BK152" s="153">
        <f t="shared" si="19"/>
        <v>0</v>
      </c>
      <c r="BL152" s="13" t="s">
        <v>191</v>
      </c>
      <c r="BM152" s="152" t="s">
        <v>366</v>
      </c>
    </row>
    <row r="153" spans="2:65" s="1" customFormat="1" ht="16.5" customHeight="1">
      <c r="B153" s="139"/>
      <c r="C153" s="140" t="s">
        <v>7</v>
      </c>
      <c r="D153" s="140" t="s">
        <v>187</v>
      </c>
      <c r="E153" s="141" t="s">
        <v>1346</v>
      </c>
      <c r="F153" s="142" t="s">
        <v>1347</v>
      </c>
      <c r="G153" s="143" t="s">
        <v>241</v>
      </c>
      <c r="H153" s="144">
        <v>620</v>
      </c>
      <c r="I153" s="145"/>
      <c r="J153" s="146">
        <f t="shared" si="10"/>
        <v>0</v>
      </c>
      <c r="K153" s="147"/>
      <c r="L153" s="28"/>
      <c r="M153" s="148" t="s">
        <v>1</v>
      </c>
      <c r="N153" s="149" t="s">
        <v>36</v>
      </c>
      <c r="P153" s="150">
        <f t="shared" si="11"/>
        <v>0</v>
      </c>
      <c r="Q153" s="150">
        <v>0</v>
      </c>
      <c r="R153" s="150">
        <f t="shared" si="12"/>
        <v>0</v>
      </c>
      <c r="S153" s="150">
        <v>0</v>
      </c>
      <c r="T153" s="151">
        <f t="shared" si="13"/>
        <v>0</v>
      </c>
      <c r="AR153" s="152" t="s">
        <v>191</v>
      </c>
      <c r="AT153" s="152" t="s">
        <v>187</v>
      </c>
      <c r="AU153" s="152" t="s">
        <v>77</v>
      </c>
      <c r="AY153" s="13" t="s">
        <v>185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3" t="s">
        <v>83</v>
      </c>
      <c r="BK153" s="153">
        <f t="shared" si="19"/>
        <v>0</v>
      </c>
      <c r="BL153" s="13" t="s">
        <v>191</v>
      </c>
      <c r="BM153" s="152" t="s">
        <v>374</v>
      </c>
    </row>
    <row r="154" spans="2:65" s="1" customFormat="1" ht="24.25" customHeight="1">
      <c r="B154" s="139"/>
      <c r="C154" s="140" t="s">
        <v>285</v>
      </c>
      <c r="D154" s="140" t="s">
        <v>187</v>
      </c>
      <c r="E154" s="141" t="s">
        <v>1348</v>
      </c>
      <c r="F154" s="142" t="s">
        <v>1349</v>
      </c>
      <c r="G154" s="143" t="s">
        <v>241</v>
      </c>
      <c r="H154" s="144">
        <v>1450</v>
      </c>
      <c r="I154" s="145"/>
      <c r="J154" s="146">
        <f t="shared" si="10"/>
        <v>0</v>
      </c>
      <c r="K154" s="147"/>
      <c r="L154" s="28"/>
      <c r="M154" s="148" t="s">
        <v>1</v>
      </c>
      <c r="N154" s="149" t="s">
        <v>36</v>
      </c>
      <c r="P154" s="150">
        <f t="shared" si="11"/>
        <v>0</v>
      </c>
      <c r="Q154" s="150">
        <v>0</v>
      </c>
      <c r="R154" s="150">
        <f t="shared" si="12"/>
        <v>0</v>
      </c>
      <c r="S154" s="150">
        <v>0</v>
      </c>
      <c r="T154" s="151">
        <f t="shared" si="13"/>
        <v>0</v>
      </c>
      <c r="AR154" s="152" t="s">
        <v>191</v>
      </c>
      <c r="AT154" s="152" t="s">
        <v>187</v>
      </c>
      <c r="AU154" s="152" t="s">
        <v>77</v>
      </c>
      <c r="AY154" s="13" t="s">
        <v>185</v>
      </c>
      <c r="BE154" s="153">
        <f t="shared" si="14"/>
        <v>0</v>
      </c>
      <c r="BF154" s="153">
        <f t="shared" si="15"/>
        <v>0</v>
      </c>
      <c r="BG154" s="153">
        <f t="shared" si="16"/>
        <v>0</v>
      </c>
      <c r="BH154" s="153">
        <f t="shared" si="17"/>
        <v>0</v>
      </c>
      <c r="BI154" s="153">
        <f t="shared" si="18"/>
        <v>0</v>
      </c>
      <c r="BJ154" s="13" t="s">
        <v>83</v>
      </c>
      <c r="BK154" s="153">
        <f t="shared" si="19"/>
        <v>0</v>
      </c>
      <c r="BL154" s="13" t="s">
        <v>191</v>
      </c>
      <c r="BM154" s="152" t="s">
        <v>383</v>
      </c>
    </row>
    <row r="155" spans="2:65" s="1" customFormat="1" ht="16.5" customHeight="1">
      <c r="B155" s="139"/>
      <c r="C155" s="140" t="s">
        <v>290</v>
      </c>
      <c r="D155" s="140" t="s">
        <v>187</v>
      </c>
      <c r="E155" s="141" t="s">
        <v>1350</v>
      </c>
      <c r="F155" s="142" t="s">
        <v>1351</v>
      </c>
      <c r="G155" s="143" t="s">
        <v>241</v>
      </c>
      <c r="H155" s="144">
        <v>4300</v>
      </c>
      <c r="I155" s="145"/>
      <c r="J155" s="146">
        <f t="shared" si="10"/>
        <v>0</v>
      </c>
      <c r="K155" s="147"/>
      <c r="L155" s="28"/>
      <c r="M155" s="148" t="s">
        <v>1</v>
      </c>
      <c r="N155" s="149" t="s">
        <v>36</v>
      </c>
      <c r="P155" s="150">
        <f t="shared" si="11"/>
        <v>0</v>
      </c>
      <c r="Q155" s="150">
        <v>0</v>
      </c>
      <c r="R155" s="150">
        <f t="shared" si="12"/>
        <v>0</v>
      </c>
      <c r="S155" s="150">
        <v>0</v>
      </c>
      <c r="T155" s="151">
        <f t="shared" si="13"/>
        <v>0</v>
      </c>
      <c r="AR155" s="152" t="s">
        <v>191</v>
      </c>
      <c r="AT155" s="152" t="s">
        <v>187</v>
      </c>
      <c r="AU155" s="152" t="s">
        <v>77</v>
      </c>
      <c r="AY155" s="13" t="s">
        <v>185</v>
      </c>
      <c r="BE155" s="153">
        <f t="shared" si="14"/>
        <v>0</v>
      </c>
      <c r="BF155" s="153">
        <f t="shared" si="15"/>
        <v>0</v>
      </c>
      <c r="BG155" s="153">
        <f t="shared" si="16"/>
        <v>0</v>
      </c>
      <c r="BH155" s="153">
        <f t="shared" si="17"/>
        <v>0</v>
      </c>
      <c r="BI155" s="153">
        <f t="shared" si="18"/>
        <v>0</v>
      </c>
      <c r="BJ155" s="13" t="s">
        <v>83</v>
      </c>
      <c r="BK155" s="153">
        <f t="shared" si="19"/>
        <v>0</v>
      </c>
      <c r="BL155" s="13" t="s">
        <v>191</v>
      </c>
      <c r="BM155" s="152" t="s">
        <v>391</v>
      </c>
    </row>
    <row r="156" spans="2:65" s="1" customFormat="1" ht="16.5" customHeight="1">
      <c r="B156" s="139"/>
      <c r="C156" s="140" t="s">
        <v>294</v>
      </c>
      <c r="D156" s="140" t="s">
        <v>187</v>
      </c>
      <c r="E156" s="141" t="s">
        <v>1352</v>
      </c>
      <c r="F156" s="142" t="s">
        <v>1353</v>
      </c>
      <c r="G156" s="143" t="s">
        <v>241</v>
      </c>
      <c r="H156" s="144">
        <v>620</v>
      </c>
      <c r="I156" s="145"/>
      <c r="J156" s="146">
        <f t="shared" si="10"/>
        <v>0</v>
      </c>
      <c r="K156" s="147"/>
      <c r="L156" s="28"/>
      <c r="M156" s="148" t="s">
        <v>1</v>
      </c>
      <c r="N156" s="149" t="s">
        <v>36</v>
      </c>
      <c r="P156" s="150">
        <f t="shared" si="11"/>
        <v>0</v>
      </c>
      <c r="Q156" s="150">
        <v>0</v>
      </c>
      <c r="R156" s="150">
        <f t="shared" si="12"/>
        <v>0</v>
      </c>
      <c r="S156" s="150">
        <v>0</v>
      </c>
      <c r="T156" s="151">
        <f t="shared" si="13"/>
        <v>0</v>
      </c>
      <c r="AR156" s="152" t="s">
        <v>191</v>
      </c>
      <c r="AT156" s="152" t="s">
        <v>187</v>
      </c>
      <c r="AU156" s="152" t="s">
        <v>77</v>
      </c>
      <c r="AY156" s="13" t="s">
        <v>185</v>
      </c>
      <c r="BE156" s="153">
        <f t="shared" si="14"/>
        <v>0</v>
      </c>
      <c r="BF156" s="153">
        <f t="shared" si="15"/>
        <v>0</v>
      </c>
      <c r="BG156" s="153">
        <f t="shared" si="16"/>
        <v>0</v>
      </c>
      <c r="BH156" s="153">
        <f t="shared" si="17"/>
        <v>0</v>
      </c>
      <c r="BI156" s="153">
        <f t="shared" si="18"/>
        <v>0</v>
      </c>
      <c r="BJ156" s="13" t="s">
        <v>83</v>
      </c>
      <c r="BK156" s="153">
        <f t="shared" si="19"/>
        <v>0</v>
      </c>
      <c r="BL156" s="13" t="s">
        <v>191</v>
      </c>
      <c r="BM156" s="152" t="s">
        <v>399</v>
      </c>
    </row>
    <row r="157" spans="2:65" s="1" customFormat="1" ht="16.5" customHeight="1">
      <c r="B157" s="139"/>
      <c r="C157" s="140" t="s">
        <v>298</v>
      </c>
      <c r="D157" s="140" t="s">
        <v>187</v>
      </c>
      <c r="E157" s="141" t="s">
        <v>1354</v>
      </c>
      <c r="F157" s="142" t="s">
        <v>1355</v>
      </c>
      <c r="G157" s="143" t="s">
        <v>255</v>
      </c>
      <c r="H157" s="144">
        <v>650</v>
      </c>
      <c r="I157" s="145"/>
      <c r="J157" s="146">
        <f t="shared" si="10"/>
        <v>0</v>
      </c>
      <c r="K157" s="147"/>
      <c r="L157" s="28"/>
      <c r="M157" s="148" t="s">
        <v>1</v>
      </c>
      <c r="N157" s="149" t="s">
        <v>36</v>
      </c>
      <c r="P157" s="150">
        <f t="shared" si="11"/>
        <v>0</v>
      </c>
      <c r="Q157" s="150">
        <v>0</v>
      </c>
      <c r="R157" s="150">
        <f t="shared" si="12"/>
        <v>0</v>
      </c>
      <c r="S157" s="150">
        <v>0</v>
      </c>
      <c r="T157" s="151">
        <f t="shared" si="13"/>
        <v>0</v>
      </c>
      <c r="AR157" s="152" t="s">
        <v>191</v>
      </c>
      <c r="AT157" s="152" t="s">
        <v>187</v>
      </c>
      <c r="AU157" s="152" t="s">
        <v>77</v>
      </c>
      <c r="AY157" s="13" t="s">
        <v>185</v>
      </c>
      <c r="BE157" s="153">
        <f t="shared" si="14"/>
        <v>0</v>
      </c>
      <c r="BF157" s="153">
        <f t="shared" si="15"/>
        <v>0</v>
      </c>
      <c r="BG157" s="153">
        <f t="shared" si="16"/>
        <v>0</v>
      </c>
      <c r="BH157" s="153">
        <f t="shared" si="17"/>
        <v>0</v>
      </c>
      <c r="BI157" s="153">
        <f t="shared" si="18"/>
        <v>0</v>
      </c>
      <c r="BJ157" s="13" t="s">
        <v>83</v>
      </c>
      <c r="BK157" s="153">
        <f t="shared" si="19"/>
        <v>0</v>
      </c>
      <c r="BL157" s="13" t="s">
        <v>191</v>
      </c>
      <c r="BM157" s="152" t="s">
        <v>407</v>
      </c>
    </row>
    <row r="158" spans="2:65" s="1" customFormat="1" ht="16.5" customHeight="1">
      <c r="B158" s="139"/>
      <c r="C158" s="140" t="s">
        <v>302</v>
      </c>
      <c r="D158" s="140" t="s">
        <v>187</v>
      </c>
      <c r="E158" s="141" t="s">
        <v>1356</v>
      </c>
      <c r="F158" s="142" t="s">
        <v>1357</v>
      </c>
      <c r="G158" s="143" t="s">
        <v>577</v>
      </c>
      <c r="H158" s="144">
        <v>100.83</v>
      </c>
      <c r="I158" s="145"/>
      <c r="J158" s="146">
        <f t="shared" si="10"/>
        <v>0</v>
      </c>
      <c r="K158" s="147"/>
      <c r="L158" s="28"/>
      <c r="M158" s="148" t="s">
        <v>1</v>
      </c>
      <c r="N158" s="149" t="s">
        <v>36</v>
      </c>
      <c r="P158" s="150">
        <f t="shared" si="11"/>
        <v>0</v>
      </c>
      <c r="Q158" s="150">
        <v>0</v>
      </c>
      <c r="R158" s="150">
        <f t="shared" si="12"/>
        <v>0</v>
      </c>
      <c r="S158" s="150">
        <v>0</v>
      </c>
      <c r="T158" s="151">
        <f t="shared" si="13"/>
        <v>0</v>
      </c>
      <c r="AR158" s="152" t="s">
        <v>191</v>
      </c>
      <c r="AT158" s="152" t="s">
        <v>187</v>
      </c>
      <c r="AU158" s="152" t="s">
        <v>77</v>
      </c>
      <c r="AY158" s="13" t="s">
        <v>185</v>
      </c>
      <c r="BE158" s="153">
        <f t="shared" si="14"/>
        <v>0</v>
      </c>
      <c r="BF158" s="153">
        <f t="shared" si="15"/>
        <v>0</v>
      </c>
      <c r="BG158" s="153">
        <f t="shared" si="16"/>
        <v>0</v>
      </c>
      <c r="BH158" s="153">
        <f t="shared" si="17"/>
        <v>0</v>
      </c>
      <c r="BI158" s="153">
        <f t="shared" si="18"/>
        <v>0</v>
      </c>
      <c r="BJ158" s="13" t="s">
        <v>83</v>
      </c>
      <c r="BK158" s="153">
        <f t="shared" si="19"/>
        <v>0</v>
      </c>
      <c r="BL158" s="13" t="s">
        <v>191</v>
      </c>
      <c r="BM158" s="152" t="s">
        <v>415</v>
      </c>
    </row>
    <row r="159" spans="2:65" s="11" customFormat="1" ht="26" customHeight="1">
      <c r="B159" s="127"/>
      <c r="D159" s="128" t="s">
        <v>69</v>
      </c>
      <c r="E159" s="129" t="s">
        <v>1358</v>
      </c>
      <c r="F159" s="129" t="s">
        <v>1359</v>
      </c>
      <c r="I159" s="130"/>
      <c r="J159" s="131">
        <f>BK159</f>
        <v>0</v>
      </c>
      <c r="L159" s="127"/>
      <c r="M159" s="132"/>
      <c r="P159" s="133">
        <f>SUM(P160:P172)</f>
        <v>0</v>
      </c>
      <c r="R159" s="133">
        <f>SUM(R160:R172)</f>
        <v>0</v>
      </c>
      <c r="T159" s="134">
        <f>SUM(T160:T172)</f>
        <v>0</v>
      </c>
      <c r="AR159" s="128" t="s">
        <v>77</v>
      </c>
      <c r="AT159" s="135" t="s">
        <v>69</v>
      </c>
      <c r="AU159" s="135" t="s">
        <v>70</v>
      </c>
      <c r="AY159" s="128" t="s">
        <v>185</v>
      </c>
      <c r="BK159" s="136">
        <f>SUM(BK160:BK172)</f>
        <v>0</v>
      </c>
    </row>
    <row r="160" spans="2:65" s="1" customFormat="1" ht="24.25" customHeight="1">
      <c r="B160" s="139"/>
      <c r="C160" s="140" t="s">
        <v>306</v>
      </c>
      <c r="D160" s="140" t="s">
        <v>187</v>
      </c>
      <c r="E160" s="141" t="s">
        <v>1360</v>
      </c>
      <c r="F160" s="142" t="s">
        <v>1361</v>
      </c>
      <c r="G160" s="143" t="s">
        <v>255</v>
      </c>
      <c r="H160" s="144">
        <v>24</v>
      </c>
      <c r="I160" s="145"/>
      <c r="J160" s="146">
        <f t="shared" ref="J160:J172" si="20">ROUND(I160*H160,2)</f>
        <v>0</v>
      </c>
      <c r="K160" s="147"/>
      <c r="L160" s="28"/>
      <c r="M160" s="148" t="s">
        <v>1</v>
      </c>
      <c r="N160" s="149" t="s">
        <v>36</v>
      </c>
      <c r="P160" s="150">
        <f t="shared" ref="P160:P172" si="21">O160*H160</f>
        <v>0</v>
      </c>
      <c r="Q160" s="150">
        <v>0</v>
      </c>
      <c r="R160" s="150">
        <f t="shared" ref="R160:R172" si="22">Q160*H160</f>
        <v>0</v>
      </c>
      <c r="S160" s="150">
        <v>0</v>
      </c>
      <c r="T160" s="151">
        <f t="shared" ref="T160:T172" si="23">S160*H160</f>
        <v>0</v>
      </c>
      <c r="AR160" s="152" t="s">
        <v>191</v>
      </c>
      <c r="AT160" s="152" t="s">
        <v>187</v>
      </c>
      <c r="AU160" s="152" t="s">
        <v>77</v>
      </c>
      <c r="AY160" s="13" t="s">
        <v>185</v>
      </c>
      <c r="BE160" s="153">
        <f t="shared" ref="BE160:BE172" si="24">IF(N160="základná",J160,0)</f>
        <v>0</v>
      </c>
      <c r="BF160" s="153">
        <f t="shared" ref="BF160:BF172" si="25">IF(N160="znížená",J160,0)</f>
        <v>0</v>
      </c>
      <c r="BG160" s="153">
        <f t="shared" ref="BG160:BG172" si="26">IF(N160="zákl. prenesená",J160,0)</f>
        <v>0</v>
      </c>
      <c r="BH160" s="153">
        <f t="shared" ref="BH160:BH172" si="27">IF(N160="zníž. prenesená",J160,0)</f>
        <v>0</v>
      </c>
      <c r="BI160" s="153">
        <f t="shared" ref="BI160:BI172" si="28">IF(N160="nulová",J160,0)</f>
        <v>0</v>
      </c>
      <c r="BJ160" s="13" t="s">
        <v>83</v>
      </c>
      <c r="BK160" s="153">
        <f t="shared" ref="BK160:BK172" si="29">ROUND(I160*H160,2)</f>
        <v>0</v>
      </c>
      <c r="BL160" s="13" t="s">
        <v>191</v>
      </c>
      <c r="BM160" s="152" t="s">
        <v>423</v>
      </c>
    </row>
    <row r="161" spans="2:65" s="1" customFormat="1" ht="21.75" customHeight="1">
      <c r="B161" s="139"/>
      <c r="C161" s="140" t="s">
        <v>310</v>
      </c>
      <c r="D161" s="140" t="s">
        <v>187</v>
      </c>
      <c r="E161" s="141" t="s">
        <v>1362</v>
      </c>
      <c r="F161" s="142" t="s">
        <v>1363</v>
      </c>
      <c r="G161" s="143" t="s">
        <v>255</v>
      </c>
      <c r="H161" s="144">
        <v>24</v>
      </c>
      <c r="I161" s="145"/>
      <c r="J161" s="146">
        <f t="shared" si="20"/>
        <v>0</v>
      </c>
      <c r="K161" s="147"/>
      <c r="L161" s="28"/>
      <c r="M161" s="148" t="s">
        <v>1</v>
      </c>
      <c r="N161" s="149" t="s">
        <v>36</v>
      </c>
      <c r="P161" s="150">
        <f t="shared" si="21"/>
        <v>0</v>
      </c>
      <c r="Q161" s="150">
        <v>0</v>
      </c>
      <c r="R161" s="150">
        <f t="shared" si="22"/>
        <v>0</v>
      </c>
      <c r="S161" s="150">
        <v>0</v>
      </c>
      <c r="T161" s="151">
        <f t="shared" si="23"/>
        <v>0</v>
      </c>
      <c r="AR161" s="152" t="s">
        <v>191</v>
      </c>
      <c r="AT161" s="152" t="s">
        <v>187</v>
      </c>
      <c r="AU161" s="152" t="s">
        <v>77</v>
      </c>
      <c r="AY161" s="13" t="s">
        <v>185</v>
      </c>
      <c r="BE161" s="153">
        <f t="shared" si="24"/>
        <v>0</v>
      </c>
      <c r="BF161" s="153">
        <f t="shared" si="25"/>
        <v>0</v>
      </c>
      <c r="BG161" s="153">
        <f t="shared" si="26"/>
        <v>0</v>
      </c>
      <c r="BH161" s="153">
        <f t="shared" si="27"/>
        <v>0</v>
      </c>
      <c r="BI161" s="153">
        <f t="shared" si="28"/>
        <v>0</v>
      </c>
      <c r="BJ161" s="13" t="s">
        <v>83</v>
      </c>
      <c r="BK161" s="153">
        <f t="shared" si="29"/>
        <v>0</v>
      </c>
      <c r="BL161" s="13" t="s">
        <v>191</v>
      </c>
      <c r="BM161" s="152" t="s">
        <v>432</v>
      </c>
    </row>
    <row r="162" spans="2:65" s="1" customFormat="1" ht="24.25" customHeight="1">
      <c r="B162" s="139"/>
      <c r="C162" s="140" t="s">
        <v>314</v>
      </c>
      <c r="D162" s="140" t="s">
        <v>187</v>
      </c>
      <c r="E162" s="141" t="s">
        <v>1364</v>
      </c>
      <c r="F162" s="142" t="s">
        <v>1365</v>
      </c>
      <c r="G162" s="143" t="s">
        <v>255</v>
      </c>
      <c r="H162" s="144">
        <v>24</v>
      </c>
      <c r="I162" s="145"/>
      <c r="J162" s="146">
        <f t="shared" si="20"/>
        <v>0</v>
      </c>
      <c r="K162" s="147"/>
      <c r="L162" s="28"/>
      <c r="M162" s="148" t="s">
        <v>1</v>
      </c>
      <c r="N162" s="149" t="s">
        <v>36</v>
      </c>
      <c r="P162" s="150">
        <f t="shared" si="21"/>
        <v>0</v>
      </c>
      <c r="Q162" s="150">
        <v>0</v>
      </c>
      <c r="R162" s="150">
        <f t="shared" si="22"/>
        <v>0</v>
      </c>
      <c r="S162" s="150">
        <v>0</v>
      </c>
      <c r="T162" s="151">
        <f t="shared" si="23"/>
        <v>0</v>
      </c>
      <c r="AR162" s="152" t="s">
        <v>191</v>
      </c>
      <c r="AT162" s="152" t="s">
        <v>187</v>
      </c>
      <c r="AU162" s="152" t="s">
        <v>77</v>
      </c>
      <c r="AY162" s="13" t="s">
        <v>185</v>
      </c>
      <c r="BE162" s="153">
        <f t="shared" si="24"/>
        <v>0</v>
      </c>
      <c r="BF162" s="153">
        <f t="shared" si="25"/>
        <v>0</v>
      </c>
      <c r="BG162" s="153">
        <f t="shared" si="26"/>
        <v>0</v>
      </c>
      <c r="BH162" s="153">
        <f t="shared" si="27"/>
        <v>0</v>
      </c>
      <c r="BI162" s="153">
        <f t="shared" si="28"/>
        <v>0</v>
      </c>
      <c r="BJ162" s="13" t="s">
        <v>83</v>
      </c>
      <c r="BK162" s="153">
        <f t="shared" si="29"/>
        <v>0</v>
      </c>
      <c r="BL162" s="13" t="s">
        <v>191</v>
      </c>
      <c r="BM162" s="152" t="s">
        <v>440</v>
      </c>
    </row>
    <row r="163" spans="2:65" s="1" customFormat="1" ht="21.75" customHeight="1">
      <c r="B163" s="139"/>
      <c r="C163" s="140" t="s">
        <v>318</v>
      </c>
      <c r="D163" s="140" t="s">
        <v>187</v>
      </c>
      <c r="E163" s="141" t="s">
        <v>1366</v>
      </c>
      <c r="F163" s="142" t="s">
        <v>1367</v>
      </c>
      <c r="G163" s="143" t="s">
        <v>255</v>
      </c>
      <c r="H163" s="144">
        <v>8</v>
      </c>
      <c r="I163" s="145"/>
      <c r="J163" s="146">
        <f t="shared" si="20"/>
        <v>0</v>
      </c>
      <c r="K163" s="147"/>
      <c r="L163" s="28"/>
      <c r="M163" s="148" t="s">
        <v>1</v>
      </c>
      <c r="N163" s="149" t="s">
        <v>36</v>
      </c>
      <c r="P163" s="150">
        <f t="shared" si="21"/>
        <v>0</v>
      </c>
      <c r="Q163" s="150">
        <v>0</v>
      </c>
      <c r="R163" s="150">
        <f t="shared" si="22"/>
        <v>0</v>
      </c>
      <c r="S163" s="150">
        <v>0</v>
      </c>
      <c r="T163" s="151">
        <f t="shared" si="23"/>
        <v>0</v>
      </c>
      <c r="AR163" s="152" t="s">
        <v>191</v>
      </c>
      <c r="AT163" s="152" t="s">
        <v>187</v>
      </c>
      <c r="AU163" s="152" t="s">
        <v>77</v>
      </c>
      <c r="AY163" s="13" t="s">
        <v>185</v>
      </c>
      <c r="BE163" s="153">
        <f t="shared" si="24"/>
        <v>0</v>
      </c>
      <c r="BF163" s="153">
        <f t="shared" si="25"/>
        <v>0</v>
      </c>
      <c r="BG163" s="153">
        <f t="shared" si="26"/>
        <v>0</v>
      </c>
      <c r="BH163" s="153">
        <f t="shared" si="27"/>
        <v>0</v>
      </c>
      <c r="BI163" s="153">
        <f t="shared" si="28"/>
        <v>0</v>
      </c>
      <c r="BJ163" s="13" t="s">
        <v>83</v>
      </c>
      <c r="BK163" s="153">
        <f t="shared" si="29"/>
        <v>0</v>
      </c>
      <c r="BL163" s="13" t="s">
        <v>191</v>
      </c>
      <c r="BM163" s="152" t="s">
        <v>448</v>
      </c>
    </row>
    <row r="164" spans="2:65" s="1" customFormat="1" ht="21.75" customHeight="1">
      <c r="B164" s="139"/>
      <c r="C164" s="140" t="s">
        <v>322</v>
      </c>
      <c r="D164" s="140" t="s">
        <v>187</v>
      </c>
      <c r="E164" s="141" t="s">
        <v>1368</v>
      </c>
      <c r="F164" s="142" t="s">
        <v>1369</v>
      </c>
      <c r="G164" s="143" t="s">
        <v>255</v>
      </c>
      <c r="H164" s="144">
        <v>12</v>
      </c>
      <c r="I164" s="145"/>
      <c r="J164" s="146">
        <f t="shared" si="20"/>
        <v>0</v>
      </c>
      <c r="K164" s="147"/>
      <c r="L164" s="28"/>
      <c r="M164" s="148" t="s">
        <v>1</v>
      </c>
      <c r="N164" s="149" t="s">
        <v>36</v>
      </c>
      <c r="P164" s="150">
        <f t="shared" si="21"/>
        <v>0</v>
      </c>
      <c r="Q164" s="150">
        <v>0</v>
      </c>
      <c r="R164" s="150">
        <f t="shared" si="22"/>
        <v>0</v>
      </c>
      <c r="S164" s="150">
        <v>0</v>
      </c>
      <c r="T164" s="151">
        <f t="shared" si="23"/>
        <v>0</v>
      </c>
      <c r="AR164" s="152" t="s">
        <v>191</v>
      </c>
      <c r="AT164" s="152" t="s">
        <v>187</v>
      </c>
      <c r="AU164" s="152" t="s">
        <v>77</v>
      </c>
      <c r="AY164" s="13" t="s">
        <v>185</v>
      </c>
      <c r="BE164" s="153">
        <f t="shared" si="24"/>
        <v>0</v>
      </c>
      <c r="BF164" s="153">
        <f t="shared" si="25"/>
        <v>0</v>
      </c>
      <c r="BG164" s="153">
        <f t="shared" si="26"/>
        <v>0</v>
      </c>
      <c r="BH164" s="153">
        <f t="shared" si="27"/>
        <v>0</v>
      </c>
      <c r="BI164" s="153">
        <f t="shared" si="28"/>
        <v>0</v>
      </c>
      <c r="BJ164" s="13" t="s">
        <v>83</v>
      </c>
      <c r="BK164" s="153">
        <f t="shared" si="29"/>
        <v>0</v>
      </c>
      <c r="BL164" s="13" t="s">
        <v>191</v>
      </c>
      <c r="BM164" s="152" t="s">
        <v>456</v>
      </c>
    </row>
    <row r="165" spans="2:65" s="1" customFormat="1" ht="21.75" customHeight="1">
      <c r="B165" s="139"/>
      <c r="C165" s="140" t="s">
        <v>326</v>
      </c>
      <c r="D165" s="140" t="s">
        <v>187</v>
      </c>
      <c r="E165" s="141" t="s">
        <v>1370</v>
      </c>
      <c r="F165" s="142" t="s">
        <v>1371</v>
      </c>
      <c r="G165" s="143" t="s">
        <v>255</v>
      </c>
      <c r="H165" s="144">
        <v>8</v>
      </c>
      <c r="I165" s="145"/>
      <c r="J165" s="146">
        <f t="shared" si="20"/>
        <v>0</v>
      </c>
      <c r="K165" s="147"/>
      <c r="L165" s="28"/>
      <c r="M165" s="148" t="s">
        <v>1</v>
      </c>
      <c r="N165" s="149" t="s">
        <v>36</v>
      </c>
      <c r="P165" s="150">
        <f t="shared" si="21"/>
        <v>0</v>
      </c>
      <c r="Q165" s="150">
        <v>0</v>
      </c>
      <c r="R165" s="150">
        <f t="shared" si="22"/>
        <v>0</v>
      </c>
      <c r="S165" s="150">
        <v>0</v>
      </c>
      <c r="T165" s="151">
        <f t="shared" si="23"/>
        <v>0</v>
      </c>
      <c r="AR165" s="152" t="s">
        <v>191</v>
      </c>
      <c r="AT165" s="152" t="s">
        <v>187</v>
      </c>
      <c r="AU165" s="152" t="s">
        <v>77</v>
      </c>
      <c r="AY165" s="13" t="s">
        <v>185</v>
      </c>
      <c r="BE165" s="153">
        <f t="shared" si="24"/>
        <v>0</v>
      </c>
      <c r="BF165" s="153">
        <f t="shared" si="25"/>
        <v>0</v>
      </c>
      <c r="BG165" s="153">
        <f t="shared" si="26"/>
        <v>0</v>
      </c>
      <c r="BH165" s="153">
        <f t="shared" si="27"/>
        <v>0</v>
      </c>
      <c r="BI165" s="153">
        <f t="shared" si="28"/>
        <v>0</v>
      </c>
      <c r="BJ165" s="13" t="s">
        <v>83</v>
      </c>
      <c r="BK165" s="153">
        <f t="shared" si="29"/>
        <v>0</v>
      </c>
      <c r="BL165" s="13" t="s">
        <v>191</v>
      </c>
      <c r="BM165" s="152" t="s">
        <v>464</v>
      </c>
    </row>
    <row r="166" spans="2:65" s="1" customFormat="1" ht="21.75" customHeight="1">
      <c r="B166" s="139"/>
      <c r="C166" s="140" t="s">
        <v>330</v>
      </c>
      <c r="D166" s="140" t="s">
        <v>187</v>
      </c>
      <c r="E166" s="141" t="s">
        <v>1372</v>
      </c>
      <c r="F166" s="142" t="s">
        <v>1373</v>
      </c>
      <c r="G166" s="143" t="s">
        <v>255</v>
      </c>
      <c r="H166" s="144">
        <v>10</v>
      </c>
      <c r="I166" s="145"/>
      <c r="J166" s="146">
        <f t="shared" si="20"/>
        <v>0</v>
      </c>
      <c r="K166" s="147"/>
      <c r="L166" s="28"/>
      <c r="M166" s="148" t="s">
        <v>1</v>
      </c>
      <c r="N166" s="149" t="s">
        <v>36</v>
      </c>
      <c r="P166" s="150">
        <f t="shared" si="21"/>
        <v>0</v>
      </c>
      <c r="Q166" s="150">
        <v>0</v>
      </c>
      <c r="R166" s="150">
        <f t="shared" si="22"/>
        <v>0</v>
      </c>
      <c r="S166" s="150">
        <v>0</v>
      </c>
      <c r="T166" s="151">
        <f t="shared" si="23"/>
        <v>0</v>
      </c>
      <c r="AR166" s="152" t="s">
        <v>191</v>
      </c>
      <c r="AT166" s="152" t="s">
        <v>187</v>
      </c>
      <c r="AU166" s="152" t="s">
        <v>77</v>
      </c>
      <c r="AY166" s="13" t="s">
        <v>185</v>
      </c>
      <c r="BE166" s="153">
        <f t="shared" si="24"/>
        <v>0</v>
      </c>
      <c r="BF166" s="153">
        <f t="shared" si="25"/>
        <v>0</v>
      </c>
      <c r="BG166" s="153">
        <f t="shared" si="26"/>
        <v>0</v>
      </c>
      <c r="BH166" s="153">
        <f t="shared" si="27"/>
        <v>0</v>
      </c>
      <c r="BI166" s="153">
        <f t="shared" si="28"/>
        <v>0</v>
      </c>
      <c r="BJ166" s="13" t="s">
        <v>83</v>
      </c>
      <c r="BK166" s="153">
        <f t="shared" si="29"/>
        <v>0</v>
      </c>
      <c r="BL166" s="13" t="s">
        <v>191</v>
      </c>
      <c r="BM166" s="152" t="s">
        <v>472</v>
      </c>
    </row>
    <row r="167" spans="2:65" s="1" customFormat="1" ht="21.75" customHeight="1">
      <c r="B167" s="139"/>
      <c r="C167" s="140" t="s">
        <v>334</v>
      </c>
      <c r="D167" s="140" t="s">
        <v>187</v>
      </c>
      <c r="E167" s="141" t="s">
        <v>1374</v>
      </c>
      <c r="F167" s="142" t="s">
        <v>1375</v>
      </c>
      <c r="G167" s="143" t="s">
        <v>255</v>
      </c>
      <c r="H167" s="144">
        <v>10</v>
      </c>
      <c r="I167" s="145"/>
      <c r="J167" s="146">
        <f t="shared" si="20"/>
        <v>0</v>
      </c>
      <c r="K167" s="147"/>
      <c r="L167" s="28"/>
      <c r="M167" s="148" t="s">
        <v>1</v>
      </c>
      <c r="N167" s="149" t="s">
        <v>36</v>
      </c>
      <c r="P167" s="150">
        <f t="shared" si="21"/>
        <v>0</v>
      </c>
      <c r="Q167" s="150">
        <v>0</v>
      </c>
      <c r="R167" s="150">
        <f t="shared" si="22"/>
        <v>0</v>
      </c>
      <c r="S167" s="150">
        <v>0</v>
      </c>
      <c r="T167" s="151">
        <f t="shared" si="23"/>
        <v>0</v>
      </c>
      <c r="AR167" s="152" t="s">
        <v>191</v>
      </c>
      <c r="AT167" s="152" t="s">
        <v>187</v>
      </c>
      <c r="AU167" s="152" t="s">
        <v>77</v>
      </c>
      <c r="AY167" s="13" t="s">
        <v>185</v>
      </c>
      <c r="BE167" s="153">
        <f t="shared" si="24"/>
        <v>0</v>
      </c>
      <c r="BF167" s="153">
        <f t="shared" si="25"/>
        <v>0</v>
      </c>
      <c r="BG167" s="153">
        <f t="shared" si="26"/>
        <v>0</v>
      </c>
      <c r="BH167" s="153">
        <f t="shared" si="27"/>
        <v>0</v>
      </c>
      <c r="BI167" s="153">
        <f t="shared" si="28"/>
        <v>0</v>
      </c>
      <c r="BJ167" s="13" t="s">
        <v>83</v>
      </c>
      <c r="BK167" s="153">
        <f t="shared" si="29"/>
        <v>0</v>
      </c>
      <c r="BL167" s="13" t="s">
        <v>191</v>
      </c>
      <c r="BM167" s="152" t="s">
        <v>480</v>
      </c>
    </row>
    <row r="168" spans="2:65" s="1" customFormat="1" ht="21.75" customHeight="1">
      <c r="B168" s="139"/>
      <c r="C168" s="140" t="s">
        <v>338</v>
      </c>
      <c r="D168" s="140" t="s">
        <v>187</v>
      </c>
      <c r="E168" s="141" t="s">
        <v>1376</v>
      </c>
      <c r="F168" s="142" t="s">
        <v>1377</v>
      </c>
      <c r="G168" s="143" t="s">
        <v>241</v>
      </c>
      <c r="H168" s="144">
        <v>320</v>
      </c>
      <c r="I168" s="145"/>
      <c r="J168" s="146">
        <f t="shared" si="20"/>
        <v>0</v>
      </c>
      <c r="K168" s="147"/>
      <c r="L168" s="28"/>
      <c r="M168" s="148" t="s">
        <v>1</v>
      </c>
      <c r="N168" s="149" t="s">
        <v>36</v>
      </c>
      <c r="P168" s="150">
        <f t="shared" si="21"/>
        <v>0</v>
      </c>
      <c r="Q168" s="150">
        <v>0</v>
      </c>
      <c r="R168" s="150">
        <f t="shared" si="22"/>
        <v>0</v>
      </c>
      <c r="S168" s="150">
        <v>0</v>
      </c>
      <c r="T168" s="151">
        <f t="shared" si="23"/>
        <v>0</v>
      </c>
      <c r="AR168" s="152" t="s">
        <v>191</v>
      </c>
      <c r="AT168" s="152" t="s">
        <v>187</v>
      </c>
      <c r="AU168" s="152" t="s">
        <v>77</v>
      </c>
      <c r="AY168" s="13" t="s">
        <v>185</v>
      </c>
      <c r="BE168" s="153">
        <f t="shared" si="24"/>
        <v>0</v>
      </c>
      <c r="BF168" s="153">
        <f t="shared" si="25"/>
        <v>0</v>
      </c>
      <c r="BG168" s="153">
        <f t="shared" si="26"/>
        <v>0</v>
      </c>
      <c r="BH168" s="153">
        <f t="shared" si="27"/>
        <v>0</v>
      </c>
      <c r="BI168" s="153">
        <f t="shared" si="28"/>
        <v>0</v>
      </c>
      <c r="BJ168" s="13" t="s">
        <v>83</v>
      </c>
      <c r="BK168" s="153">
        <f t="shared" si="29"/>
        <v>0</v>
      </c>
      <c r="BL168" s="13" t="s">
        <v>191</v>
      </c>
      <c r="BM168" s="152" t="s">
        <v>488</v>
      </c>
    </row>
    <row r="169" spans="2:65" s="1" customFormat="1" ht="24.25" customHeight="1">
      <c r="B169" s="139"/>
      <c r="C169" s="140" t="s">
        <v>342</v>
      </c>
      <c r="D169" s="140" t="s">
        <v>187</v>
      </c>
      <c r="E169" s="141" t="s">
        <v>1378</v>
      </c>
      <c r="F169" s="142" t="s">
        <v>1379</v>
      </c>
      <c r="G169" s="143" t="s">
        <v>255</v>
      </c>
      <c r="H169" s="144">
        <v>12</v>
      </c>
      <c r="I169" s="145"/>
      <c r="J169" s="146">
        <f t="shared" si="20"/>
        <v>0</v>
      </c>
      <c r="K169" s="147"/>
      <c r="L169" s="28"/>
      <c r="M169" s="148" t="s">
        <v>1</v>
      </c>
      <c r="N169" s="149" t="s">
        <v>36</v>
      </c>
      <c r="P169" s="150">
        <f t="shared" si="21"/>
        <v>0</v>
      </c>
      <c r="Q169" s="150">
        <v>0</v>
      </c>
      <c r="R169" s="150">
        <f t="shared" si="22"/>
        <v>0</v>
      </c>
      <c r="S169" s="150">
        <v>0</v>
      </c>
      <c r="T169" s="151">
        <f t="shared" si="23"/>
        <v>0</v>
      </c>
      <c r="AR169" s="152" t="s">
        <v>191</v>
      </c>
      <c r="AT169" s="152" t="s">
        <v>187</v>
      </c>
      <c r="AU169" s="152" t="s">
        <v>77</v>
      </c>
      <c r="AY169" s="13" t="s">
        <v>185</v>
      </c>
      <c r="BE169" s="153">
        <f t="shared" si="24"/>
        <v>0</v>
      </c>
      <c r="BF169" s="153">
        <f t="shared" si="25"/>
        <v>0</v>
      </c>
      <c r="BG169" s="153">
        <f t="shared" si="26"/>
        <v>0</v>
      </c>
      <c r="BH169" s="153">
        <f t="shared" si="27"/>
        <v>0</v>
      </c>
      <c r="BI169" s="153">
        <f t="shared" si="28"/>
        <v>0</v>
      </c>
      <c r="BJ169" s="13" t="s">
        <v>83</v>
      </c>
      <c r="BK169" s="153">
        <f t="shared" si="29"/>
        <v>0</v>
      </c>
      <c r="BL169" s="13" t="s">
        <v>191</v>
      </c>
      <c r="BM169" s="152" t="s">
        <v>496</v>
      </c>
    </row>
    <row r="170" spans="2:65" s="1" customFormat="1" ht="16.5" customHeight="1">
      <c r="B170" s="139"/>
      <c r="C170" s="140" t="s">
        <v>346</v>
      </c>
      <c r="D170" s="140" t="s">
        <v>187</v>
      </c>
      <c r="E170" s="141" t="s">
        <v>1380</v>
      </c>
      <c r="F170" s="142" t="s">
        <v>1381</v>
      </c>
      <c r="G170" s="143" t="s">
        <v>255</v>
      </c>
      <c r="H170" s="144">
        <v>10</v>
      </c>
      <c r="I170" s="145"/>
      <c r="J170" s="146">
        <f t="shared" si="20"/>
        <v>0</v>
      </c>
      <c r="K170" s="147"/>
      <c r="L170" s="28"/>
      <c r="M170" s="148" t="s">
        <v>1</v>
      </c>
      <c r="N170" s="149" t="s">
        <v>36</v>
      </c>
      <c r="P170" s="150">
        <f t="shared" si="21"/>
        <v>0</v>
      </c>
      <c r="Q170" s="150">
        <v>0</v>
      </c>
      <c r="R170" s="150">
        <f t="shared" si="22"/>
        <v>0</v>
      </c>
      <c r="S170" s="150">
        <v>0</v>
      </c>
      <c r="T170" s="151">
        <f t="shared" si="23"/>
        <v>0</v>
      </c>
      <c r="AR170" s="152" t="s">
        <v>191</v>
      </c>
      <c r="AT170" s="152" t="s">
        <v>187</v>
      </c>
      <c r="AU170" s="152" t="s">
        <v>77</v>
      </c>
      <c r="AY170" s="13" t="s">
        <v>185</v>
      </c>
      <c r="BE170" s="153">
        <f t="shared" si="24"/>
        <v>0</v>
      </c>
      <c r="BF170" s="153">
        <f t="shared" si="25"/>
        <v>0</v>
      </c>
      <c r="BG170" s="153">
        <f t="shared" si="26"/>
        <v>0</v>
      </c>
      <c r="BH170" s="153">
        <f t="shared" si="27"/>
        <v>0</v>
      </c>
      <c r="BI170" s="153">
        <f t="shared" si="28"/>
        <v>0</v>
      </c>
      <c r="BJ170" s="13" t="s">
        <v>83</v>
      </c>
      <c r="BK170" s="153">
        <f t="shared" si="29"/>
        <v>0</v>
      </c>
      <c r="BL170" s="13" t="s">
        <v>191</v>
      </c>
      <c r="BM170" s="152" t="s">
        <v>504</v>
      </c>
    </row>
    <row r="171" spans="2:65" s="1" customFormat="1" ht="16.5" customHeight="1">
      <c r="B171" s="139"/>
      <c r="C171" s="140" t="s">
        <v>350</v>
      </c>
      <c r="D171" s="140" t="s">
        <v>187</v>
      </c>
      <c r="E171" s="141" t="s">
        <v>1382</v>
      </c>
      <c r="F171" s="142" t="s">
        <v>1383</v>
      </c>
      <c r="G171" s="143" t="s">
        <v>255</v>
      </c>
      <c r="H171" s="144">
        <v>34</v>
      </c>
      <c r="I171" s="145"/>
      <c r="J171" s="146">
        <f t="shared" si="20"/>
        <v>0</v>
      </c>
      <c r="K171" s="147"/>
      <c r="L171" s="28"/>
      <c r="M171" s="148" t="s">
        <v>1</v>
      </c>
      <c r="N171" s="149" t="s">
        <v>36</v>
      </c>
      <c r="P171" s="150">
        <f t="shared" si="21"/>
        <v>0</v>
      </c>
      <c r="Q171" s="150">
        <v>0</v>
      </c>
      <c r="R171" s="150">
        <f t="shared" si="22"/>
        <v>0</v>
      </c>
      <c r="S171" s="150">
        <v>0</v>
      </c>
      <c r="T171" s="151">
        <f t="shared" si="23"/>
        <v>0</v>
      </c>
      <c r="AR171" s="152" t="s">
        <v>191</v>
      </c>
      <c r="AT171" s="152" t="s">
        <v>187</v>
      </c>
      <c r="AU171" s="152" t="s">
        <v>77</v>
      </c>
      <c r="AY171" s="13" t="s">
        <v>185</v>
      </c>
      <c r="BE171" s="153">
        <f t="shared" si="24"/>
        <v>0</v>
      </c>
      <c r="BF171" s="153">
        <f t="shared" si="25"/>
        <v>0</v>
      </c>
      <c r="BG171" s="153">
        <f t="shared" si="26"/>
        <v>0</v>
      </c>
      <c r="BH171" s="153">
        <f t="shared" si="27"/>
        <v>0</v>
      </c>
      <c r="BI171" s="153">
        <f t="shared" si="28"/>
        <v>0</v>
      </c>
      <c r="BJ171" s="13" t="s">
        <v>83</v>
      </c>
      <c r="BK171" s="153">
        <f t="shared" si="29"/>
        <v>0</v>
      </c>
      <c r="BL171" s="13" t="s">
        <v>191</v>
      </c>
      <c r="BM171" s="152" t="s">
        <v>512</v>
      </c>
    </row>
    <row r="172" spans="2:65" s="1" customFormat="1" ht="16.5" customHeight="1">
      <c r="B172" s="139"/>
      <c r="C172" s="140" t="s">
        <v>354</v>
      </c>
      <c r="D172" s="140" t="s">
        <v>187</v>
      </c>
      <c r="E172" s="141" t="s">
        <v>1384</v>
      </c>
      <c r="F172" s="142" t="s">
        <v>1385</v>
      </c>
      <c r="G172" s="143" t="s">
        <v>255</v>
      </c>
      <c r="H172" s="144">
        <v>64</v>
      </c>
      <c r="I172" s="145"/>
      <c r="J172" s="146">
        <f t="shared" si="20"/>
        <v>0</v>
      </c>
      <c r="K172" s="147"/>
      <c r="L172" s="28"/>
      <c r="M172" s="148" t="s">
        <v>1</v>
      </c>
      <c r="N172" s="149" t="s">
        <v>36</v>
      </c>
      <c r="P172" s="150">
        <f t="shared" si="21"/>
        <v>0</v>
      </c>
      <c r="Q172" s="150">
        <v>0</v>
      </c>
      <c r="R172" s="150">
        <f t="shared" si="22"/>
        <v>0</v>
      </c>
      <c r="S172" s="150">
        <v>0</v>
      </c>
      <c r="T172" s="151">
        <f t="shared" si="23"/>
        <v>0</v>
      </c>
      <c r="AR172" s="152" t="s">
        <v>191</v>
      </c>
      <c r="AT172" s="152" t="s">
        <v>187</v>
      </c>
      <c r="AU172" s="152" t="s">
        <v>77</v>
      </c>
      <c r="AY172" s="13" t="s">
        <v>185</v>
      </c>
      <c r="BE172" s="153">
        <f t="shared" si="24"/>
        <v>0</v>
      </c>
      <c r="BF172" s="153">
        <f t="shared" si="25"/>
        <v>0</v>
      </c>
      <c r="BG172" s="153">
        <f t="shared" si="26"/>
        <v>0</v>
      </c>
      <c r="BH172" s="153">
        <f t="shared" si="27"/>
        <v>0</v>
      </c>
      <c r="BI172" s="153">
        <f t="shared" si="28"/>
        <v>0</v>
      </c>
      <c r="BJ172" s="13" t="s">
        <v>83</v>
      </c>
      <c r="BK172" s="153">
        <f t="shared" si="29"/>
        <v>0</v>
      </c>
      <c r="BL172" s="13" t="s">
        <v>191</v>
      </c>
      <c r="BM172" s="152" t="s">
        <v>520</v>
      </c>
    </row>
    <row r="173" spans="2:65" s="11" customFormat="1" ht="26" customHeight="1">
      <c r="B173" s="127"/>
      <c r="D173" s="128" t="s">
        <v>69</v>
      </c>
      <c r="E173" s="129" t="s">
        <v>1386</v>
      </c>
      <c r="F173" s="129" t="s">
        <v>818</v>
      </c>
      <c r="I173" s="130"/>
      <c r="J173" s="131">
        <f>BK173</f>
        <v>0</v>
      </c>
      <c r="L173" s="127"/>
      <c r="M173" s="132"/>
      <c r="P173" s="133">
        <f>SUM(P174:P185)</f>
        <v>0</v>
      </c>
      <c r="R173" s="133">
        <f>SUM(R174:R185)</f>
        <v>0</v>
      </c>
      <c r="T173" s="134">
        <f>SUM(T174:T185)</f>
        <v>0</v>
      </c>
      <c r="AR173" s="128" t="s">
        <v>77</v>
      </c>
      <c r="AT173" s="135" t="s">
        <v>69</v>
      </c>
      <c r="AU173" s="135" t="s">
        <v>70</v>
      </c>
      <c r="AY173" s="128" t="s">
        <v>185</v>
      </c>
      <c r="BK173" s="136">
        <f>SUM(BK174:BK185)</f>
        <v>0</v>
      </c>
    </row>
    <row r="174" spans="2:65" s="1" customFormat="1" ht="21.75" customHeight="1">
      <c r="B174" s="139"/>
      <c r="C174" s="140" t="s">
        <v>358</v>
      </c>
      <c r="D174" s="140" t="s">
        <v>187</v>
      </c>
      <c r="E174" s="141" t="s">
        <v>1387</v>
      </c>
      <c r="F174" s="142" t="s">
        <v>1388</v>
      </c>
      <c r="G174" s="143" t="s">
        <v>1114</v>
      </c>
      <c r="H174" s="144">
        <v>12</v>
      </c>
      <c r="I174" s="145"/>
      <c r="J174" s="146">
        <f t="shared" ref="J174:J185" si="30">ROUND(I174*H174,2)</f>
        <v>0</v>
      </c>
      <c r="K174" s="147"/>
      <c r="L174" s="28"/>
      <c r="M174" s="148" t="s">
        <v>1</v>
      </c>
      <c r="N174" s="149" t="s">
        <v>36</v>
      </c>
      <c r="P174" s="150">
        <f t="shared" ref="P174:P185" si="31">O174*H174</f>
        <v>0</v>
      </c>
      <c r="Q174" s="150">
        <v>0</v>
      </c>
      <c r="R174" s="150">
        <f t="shared" ref="R174:R185" si="32">Q174*H174</f>
        <v>0</v>
      </c>
      <c r="S174" s="150">
        <v>0</v>
      </c>
      <c r="T174" s="151">
        <f t="shared" ref="T174:T185" si="33">S174*H174</f>
        <v>0</v>
      </c>
      <c r="AR174" s="152" t="s">
        <v>191</v>
      </c>
      <c r="AT174" s="152" t="s">
        <v>187</v>
      </c>
      <c r="AU174" s="152" t="s">
        <v>77</v>
      </c>
      <c r="AY174" s="13" t="s">
        <v>185</v>
      </c>
      <c r="BE174" s="153">
        <f t="shared" ref="BE174:BE185" si="34">IF(N174="základná",J174,0)</f>
        <v>0</v>
      </c>
      <c r="BF174" s="153">
        <f t="shared" ref="BF174:BF185" si="35">IF(N174="znížená",J174,0)</f>
        <v>0</v>
      </c>
      <c r="BG174" s="153">
        <f t="shared" ref="BG174:BG185" si="36">IF(N174="zákl. prenesená",J174,0)</f>
        <v>0</v>
      </c>
      <c r="BH174" s="153">
        <f t="shared" ref="BH174:BH185" si="37">IF(N174="zníž. prenesená",J174,0)</f>
        <v>0</v>
      </c>
      <c r="BI174" s="153">
        <f t="shared" ref="BI174:BI185" si="38">IF(N174="nulová",J174,0)</f>
        <v>0</v>
      </c>
      <c r="BJ174" s="13" t="s">
        <v>83</v>
      </c>
      <c r="BK174" s="153">
        <f t="shared" ref="BK174:BK185" si="39">ROUND(I174*H174,2)</f>
        <v>0</v>
      </c>
      <c r="BL174" s="13" t="s">
        <v>191</v>
      </c>
      <c r="BM174" s="152" t="s">
        <v>528</v>
      </c>
    </row>
    <row r="175" spans="2:65" s="1" customFormat="1" ht="16.5" customHeight="1">
      <c r="B175" s="139"/>
      <c r="C175" s="140" t="s">
        <v>362</v>
      </c>
      <c r="D175" s="140" t="s">
        <v>187</v>
      </c>
      <c r="E175" s="141" t="s">
        <v>1389</v>
      </c>
      <c r="F175" s="142" t="s">
        <v>1390</v>
      </c>
      <c r="G175" s="143" t="s">
        <v>1085</v>
      </c>
      <c r="H175" s="144">
        <v>48</v>
      </c>
      <c r="I175" s="145"/>
      <c r="J175" s="146">
        <f t="shared" si="30"/>
        <v>0</v>
      </c>
      <c r="K175" s="147"/>
      <c r="L175" s="28"/>
      <c r="M175" s="148" t="s">
        <v>1</v>
      </c>
      <c r="N175" s="149" t="s">
        <v>36</v>
      </c>
      <c r="P175" s="150">
        <f t="shared" si="31"/>
        <v>0</v>
      </c>
      <c r="Q175" s="150">
        <v>0</v>
      </c>
      <c r="R175" s="150">
        <f t="shared" si="32"/>
        <v>0</v>
      </c>
      <c r="S175" s="150">
        <v>0</v>
      </c>
      <c r="T175" s="151">
        <f t="shared" si="33"/>
        <v>0</v>
      </c>
      <c r="AR175" s="152" t="s">
        <v>191</v>
      </c>
      <c r="AT175" s="152" t="s">
        <v>187</v>
      </c>
      <c r="AU175" s="152" t="s">
        <v>77</v>
      </c>
      <c r="AY175" s="13" t="s">
        <v>185</v>
      </c>
      <c r="BE175" s="153">
        <f t="shared" si="34"/>
        <v>0</v>
      </c>
      <c r="BF175" s="153">
        <f t="shared" si="35"/>
        <v>0</v>
      </c>
      <c r="BG175" s="153">
        <f t="shared" si="36"/>
        <v>0</v>
      </c>
      <c r="BH175" s="153">
        <f t="shared" si="37"/>
        <v>0</v>
      </c>
      <c r="BI175" s="153">
        <f t="shared" si="38"/>
        <v>0</v>
      </c>
      <c r="BJ175" s="13" t="s">
        <v>83</v>
      </c>
      <c r="BK175" s="153">
        <f t="shared" si="39"/>
        <v>0</v>
      </c>
      <c r="BL175" s="13" t="s">
        <v>191</v>
      </c>
      <c r="BM175" s="152" t="s">
        <v>536</v>
      </c>
    </row>
    <row r="176" spans="2:65" s="1" customFormat="1" ht="16.5" customHeight="1">
      <c r="B176" s="139"/>
      <c r="C176" s="140" t="s">
        <v>366</v>
      </c>
      <c r="D176" s="140" t="s">
        <v>187</v>
      </c>
      <c r="E176" s="141" t="s">
        <v>1391</v>
      </c>
      <c r="F176" s="142" t="s">
        <v>1392</v>
      </c>
      <c r="G176" s="143" t="s">
        <v>1085</v>
      </c>
      <c r="H176" s="144">
        <v>16</v>
      </c>
      <c r="I176" s="145"/>
      <c r="J176" s="146">
        <f t="shared" si="30"/>
        <v>0</v>
      </c>
      <c r="K176" s="147"/>
      <c r="L176" s="28"/>
      <c r="M176" s="148" t="s">
        <v>1</v>
      </c>
      <c r="N176" s="149" t="s">
        <v>36</v>
      </c>
      <c r="P176" s="150">
        <f t="shared" si="31"/>
        <v>0</v>
      </c>
      <c r="Q176" s="150">
        <v>0</v>
      </c>
      <c r="R176" s="150">
        <f t="shared" si="32"/>
        <v>0</v>
      </c>
      <c r="S176" s="150">
        <v>0</v>
      </c>
      <c r="T176" s="151">
        <f t="shared" si="33"/>
        <v>0</v>
      </c>
      <c r="AR176" s="152" t="s">
        <v>191</v>
      </c>
      <c r="AT176" s="152" t="s">
        <v>187</v>
      </c>
      <c r="AU176" s="152" t="s">
        <v>77</v>
      </c>
      <c r="AY176" s="13" t="s">
        <v>185</v>
      </c>
      <c r="BE176" s="153">
        <f t="shared" si="34"/>
        <v>0</v>
      </c>
      <c r="BF176" s="153">
        <f t="shared" si="35"/>
        <v>0</v>
      </c>
      <c r="BG176" s="153">
        <f t="shared" si="36"/>
        <v>0</v>
      </c>
      <c r="BH176" s="153">
        <f t="shared" si="37"/>
        <v>0</v>
      </c>
      <c r="BI176" s="153">
        <f t="shared" si="38"/>
        <v>0</v>
      </c>
      <c r="BJ176" s="13" t="s">
        <v>83</v>
      </c>
      <c r="BK176" s="153">
        <f t="shared" si="39"/>
        <v>0</v>
      </c>
      <c r="BL176" s="13" t="s">
        <v>191</v>
      </c>
      <c r="BM176" s="152" t="s">
        <v>544</v>
      </c>
    </row>
    <row r="177" spans="2:65" s="1" customFormat="1" ht="16.5" customHeight="1">
      <c r="B177" s="139"/>
      <c r="C177" s="140" t="s">
        <v>370</v>
      </c>
      <c r="D177" s="140" t="s">
        <v>187</v>
      </c>
      <c r="E177" s="141" t="s">
        <v>1393</v>
      </c>
      <c r="F177" s="142" t="s">
        <v>1394</v>
      </c>
      <c r="G177" s="143" t="s">
        <v>1098</v>
      </c>
      <c r="H177" s="144">
        <v>1</v>
      </c>
      <c r="I177" s="145"/>
      <c r="J177" s="146">
        <f t="shared" si="30"/>
        <v>0</v>
      </c>
      <c r="K177" s="147"/>
      <c r="L177" s="28"/>
      <c r="M177" s="148" t="s">
        <v>1</v>
      </c>
      <c r="N177" s="149" t="s">
        <v>36</v>
      </c>
      <c r="P177" s="150">
        <f t="shared" si="31"/>
        <v>0</v>
      </c>
      <c r="Q177" s="150">
        <v>0</v>
      </c>
      <c r="R177" s="150">
        <f t="shared" si="32"/>
        <v>0</v>
      </c>
      <c r="S177" s="150">
        <v>0</v>
      </c>
      <c r="T177" s="151">
        <f t="shared" si="33"/>
        <v>0</v>
      </c>
      <c r="AR177" s="152" t="s">
        <v>191</v>
      </c>
      <c r="AT177" s="152" t="s">
        <v>187</v>
      </c>
      <c r="AU177" s="152" t="s">
        <v>77</v>
      </c>
      <c r="AY177" s="13" t="s">
        <v>185</v>
      </c>
      <c r="BE177" s="153">
        <f t="shared" si="34"/>
        <v>0</v>
      </c>
      <c r="BF177" s="153">
        <f t="shared" si="35"/>
        <v>0</v>
      </c>
      <c r="BG177" s="153">
        <f t="shared" si="36"/>
        <v>0</v>
      </c>
      <c r="BH177" s="153">
        <f t="shared" si="37"/>
        <v>0</v>
      </c>
      <c r="BI177" s="153">
        <f t="shared" si="38"/>
        <v>0</v>
      </c>
      <c r="BJ177" s="13" t="s">
        <v>83</v>
      </c>
      <c r="BK177" s="153">
        <f t="shared" si="39"/>
        <v>0</v>
      </c>
      <c r="BL177" s="13" t="s">
        <v>191</v>
      </c>
      <c r="BM177" s="152" t="s">
        <v>558</v>
      </c>
    </row>
    <row r="178" spans="2:65" s="1" customFormat="1" ht="16.5" customHeight="1">
      <c r="B178" s="139"/>
      <c r="C178" s="140" t="s">
        <v>374</v>
      </c>
      <c r="D178" s="140" t="s">
        <v>187</v>
      </c>
      <c r="E178" s="141" t="s">
        <v>1395</v>
      </c>
      <c r="F178" s="142" t="s">
        <v>1396</v>
      </c>
      <c r="G178" s="143" t="s">
        <v>1098</v>
      </c>
      <c r="H178" s="144">
        <v>1</v>
      </c>
      <c r="I178" s="145"/>
      <c r="J178" s="146">
        <f t="shared" si="30"/>
        <v>0</v>
      </c>
      <c r="K178" s="147"/>
      <c r="L178" s="28"/>
      <c r="M178" s="148" t="s">
        <v>1</v>
      </c>
      <c r="N178" s="149" t="s">
        <v>36</v>
      </c>
      <c r="P178" s="150">
        <f t="shared" si="31"/>
        <v>0</v>
      </c>
      <c r="Q178" s="150">
        <v>0</v>
      </c>
      <c r="R178" s="150">
        <f t="shared" si="32"/>
        <v>0</v>
      </c>
      <c r="S178" s="150">
        <v>0</v>
      </c>
      <c r="T178" s="151">
        <f t="shared" si="33"/>
        <v>0</v>
      </c>
      <c r="AR178" s="152" t="s">
        <v>191</v>
      </c>
      <c r="AT178" s="152" t="s">
        <v>187</v>
      </c>
      <c r="AU178" s="152" t="s">
        <v>77</v>
      </c>
      <c r="AY178" s="13" t="s">
        <v>185</v>
      </c>
      <c r="BE178" s="153">
        <f t="shared" si="34"/>
        <v>0</v>
      </c>
      <c r="BF178" s="153">
        <f t="shared" si="35"/>
        <v>0</v>
      </c>
      <c r="BG178" s="153">
        <f t="shared" si="36"/>
        <v>0</v>
      </c>
      <c r="BH178" s="153">
        <f t="shared" si="37"/>
        <v>0</v>
      </c>
      <c r="BI178" s="153">
        <f t="shared" si="38"/>
        <v>0</v>
      </c>
      <c r="BJ178" s="13" t="s">
        <v>83</v>
      </c>
      <c r="BK178" s="153">
        <f t="shared" si="39"/>
        <v>0</v>
      </c>
      <c r="BL178" s="13" t="s">
        <v>191</v>
      </c>
      <c r="BM178" s="152" t="s">
        <v>566</v>
      </c>
    </row>
    <row r="179" spans="2:65" s="1" customFormat="1" ht="16.5" customHeight="1">
      <c r="B179" s="139"/>
      <c r="C179" s="140" t="s">
        <v>379</v>
      </c>
      <c r="D179" s="140" t="s">
        <v>187</v>
      </c>
      <c r="E179" s="141" t="s">
        <v>1397</v>
      </c>
      <c r="F179" s="142" t="s">
        <v>1398</v>
      </c>
      <c r="G179" s="143" t="s">
        <v>1098</v>
      </c>
      <c r="H179" s="144">
        <v>1</v>
      </c>
      <c r="I179" s="145"/>
      <c r="J179" s="146">
        <f t="shared" si="30"/>
        <v>0</v>
      </c>
      <c r="K179" s="147"/>
      <c r="L179" s="28"/>
      <c r="M179" s="148" t="s">
        <v>1</v>
      </c>
      <c r="N179" s="149" t="s">
        <v>36</v>
      </c>
      <c r="P179" s="150">
        <f t="shared" si="31"/>
        <v>0</v>
      </c>
      <c r="Q179" s="150">
        <v>0</v>
      </c>
      <c r="R179" s="150">
        <f t="shared" si="32"/>
        <v>0</v>
      </c>
      <c r="S179" s="150">
        <v>0</v>
      </c>
      <c r="T179" s="151">
        <f t="shared" si="33"/>
        <v>0</v>
      </c>
      <c r="AR179" s="152" t="s">
        <v>191</v>
      </c>
      <c r="AT179" s="152" t="s">
        <v>187</v>
      </c>
      <c r="AU179" s="152" t="s">
        <v>77</v>
      </c>
      <c r="AY179" s="13" t="s">
        <v>185</v>
      </c>
      <c r="BE179" s="153">
        <f t="shared" si="34"/>
        <v>0</v>
      </c>
      <c r="BF179" s="153">
        <f t="shared" si="35"/>
        <v>0</v>
      </c>
      <c r="BG179" s="153">
        <f t="shared" si="36"/>
        <v>0</v>
      </c>
      <c r="BH179" s="153">
        <f t="shared" si="37"/>
        <v>0</v>
      </c>
      <c r="BI179" s="153">
        <f t="shared" si="38"/>
        <v>0</v>
      </c>
      <c r="BJ179" s="13" t="s">
        <v>83</v>
      </c>
      <c r="BK179" s="153">
        <f t="shared" si="39"/>
        <v>0</v>
      </c>
      <c r="BL179" s="13" t="s">
        <v>191</v>
      </c>
      <c r="BM179" s="152" t="s">
        <v>574</v>
      </c>
    </row>
    <row r="180" spans="2:65" s="1" customFormat="1" ht="16.5" customHeight="1">
      <c r="B180" s="139"/>
      <c r="C180" s="140" t="s">
        <v>383</v>
      </c>
      <c r="D180" s="140" t="s">
        <v>187</v>
      </c>
      <c r="E180" s="141" t="s">
        <v>1399</v>
      </c>
      <c r="F180" s="142" t="s">
        <v>1400</v>
      </c>
      <c r="G180" s="143" t="s">
        <v>1401</v>
      </c>
      <c r="H180" s="144">
        <v>1840</v>
      </c>
      <c r="I180" s="145"/>
      <c r="J180" s="146">
        <f t="shared" si="30"/>
        <v>0</v>
      </c>
      <c r="K180" s="147"/>
      <c r="L180" s="28"/>
      <c r="M180" s="148" t="s">
        <v>1</v>
      </c>
      <c r="N180" s="149" t="s">
        <v>36</v>
      </c>
      <c r="P180" s="150">
        <f t="shared" si="31"/>
        <v>0</v>
      </c>
      <c r="Q180" s="150">
        <v>0</v>
      </c>
      <c r="R180" s="150">
        <f t="shared" si="32"/>
        <v>0</v>
      </c>
      <c r="S180" s="150">
        <v>0</v>
      </c>
      <c r="T180" s="151">
        <f t="shared" si="33"/>
        <v>0</v>
      </c>
      <c r="AR180" s="152" t="s">
        <v>191</v>
      </c>
      <c r="AT180" s="152" t="s">
        <v>187</v>
      </c>
      <c r="AU180" s="152" t="s">
        <v>77</v>
      </c>
      <c r="AY180" s="13" t="s">
        <v>185</v>
      </c>
      <c r="BE180" s="153">
        <f t="shared" si="34"/>
        <v>0</v>
      </c>
      <c r="BF180" s="153">
        <f t="shared" si="35"/>
        <v>0</v>
      </c>
      <c r="BG180" s="153">
        <f t="shared" si="36"/>
        <v>0</v>
      </c>
      <c r="BH180" s="153">
        <f t="shared" si="37"/>
        <v>0</v>
      </c>
      <c r="BI180" s="153">
        <f t="shared" si="38"/>
        <v>0</v>
      </c>
      <c r="BJ180" s="13" t="s">
        <v>83</v>
      </c>
      <c r="BK180" s="153">
        <f t="shared" si="39"/>
        <v>0</v>
      </c>
      <c r="BL180" s="13" t="s">
        <v>191</v>
      </c>
      <c r="BM180" s="152" t="s">
        <v>583</v>
      </c>
    </row>
    <row r="181" spans="2:65" s="1" customFormat="1" ht="16.5" customHeight="1">
      <c r="B181" s="139"/>
      <c r="C181" s="140" t="s">
        <v>387</v>
      </c>
      <c r="D181" s="140" t="s">
        <v>187</v>
      </c>
      <c r="E181" s="141" t="s">
        <v>1402</v>
      </c>
      <c r="F181" s="142" t="s">
        <v>1403</v>
      </c>
      <c r="G181" s="143" t="s">
        <v>223</v>
      </c>
      <c r="H181" s="144">
        <v>6.5</v>
      </c>
      <c r="I181" s="145"/>
      <c r="J181" s="146">
        <f t="shared" si="30"/>
        <v>0</v>
      </c>
      <c r="K181" s="147"/>
      <c r="L181" s="28"/>
      <c r="M181" s="148" t="s">
        <v>1</v>
      </c>
      <c r="N181" s="149" t="s">
        <v>36</v>
      </c>
      <c r="P181" s="150">
        <f t="shared" si="31"/>
        <v>0</v>
      </c>
      <c r="Q181" s="150">
        <v>0</v>
      </c>
      <c r="R181" s="150">
        <f t="shared" si="32"/>
        <v>0</v>
      </c>
      <c r="S181" s="150">
        <v>0</v>
      </c>
      <c r="T181" s="151">
        <f t="shared" si="33"/>
        <v>0</v>
      </c>
      <c r="AR181" s="152" t="s">
        <v>191</v>
      </c>
      <c r="AT181" s="152" t="s">
        <v>187</v>
      </c>
      <c r="AU181" s="152" t="s">
        <v>77</v>
      </c>
      <c r="AY181" s="13" t="s">
        <v>185</v>
      </c>
      <c r="BE181" s="153">
        <f t="shared" si="34"/>
        <v>0</v>
      </c>
      <c r="BF181" s="153">
        <f t="shared" si="35"/>
        <v>0</v>
      </c>
      <c r="BG181" s="153">
        <f t="shared" si="36"/>
        <v>0</v>
      </c>
      <c r="BH181" s="153">
        <f t="shared" si="37"/>
        <v>0</v>
      </c>
      <c r="BI181" s="153">
        <f t="shared" si="38"/>
        <v>0</v>
      </c>
      <c r="BJ181" s="13" t="s">
        <v>83</v>
      </c>
      <c r="BK181" s="153">
        <f t="shared" si="39"/>
        <v>0</v>
      </c>
      <c r="BL181" s="13" t="s">
        <v>191</v>
      </c>
      <c r="BM181" s="152" t="s">
        <v>594</v>
      </c>
    </row>
    <row r="182" spans="2:65" s="1" customFormat="1" ht="16.5" customHeight="1">
      <c r="B182" s="139"/>
      <c r="C182" s="140" t="s">
        <v>391</v>
      </c>
      <c r="D182" s="140" t="s">
        <v>187</v>
      </c>
      <c r="E182" s="141" t="s">
        <v>1404</v>
      </c>
      <c r="F182" s="142" t="s">
        <v>1405</v>
      </c>
      <c r="G182" s="143" t="s">
        <v>223</v>
      </c>
      <c r="H182" s="144">
        <v>4.2</v>
      </c>
      <c r="I182" s="145"/>
      <c r="J182" s="146">
        <f t="shared" si="30"/>
        <v>0</v>
      </c>
      <c r="K182" s="147"/>
      <c r="L182" s="28"/>
      <c r="M182" s="148" t="s">
        <v>1</v>
      </c>
      <c r="N182" s="149" t="s">
        <v>36</v>
      </c>
      <c r="P182" s="150">
        <f t="shared" si="31"/>
        <v>0</v>
      </c>
      <c r="Q182" s="150">
        <v>0</v>
      </c>
      <c r="R182" s="150">
        <f t="shared" si="32"/>
        <v>0</v>
      </c>
      <c r="S182" s="150">
        <v>0</v>
      </c>
      <c r="T182" s="151">
        <f t="shared" si="33"/>
        <v>0</v>
      </c>
      <c r="AR182" s="152" t="s">
        <v>191</v>
      </c>
      <c r="AT182" s="152" t="s">
        <v>187</v>
      </c>
      <c r="AU182" s="152" t="s">
        <v>77</v>
      </c>
      <c r="AY182" s="13" t="s">
        <v>185</v>
      </c>
      <c r="BE182" s="153">
        <f t="shared" si="34"/>
        <v>0</v>
      </c>
      <c r="BF182" s="153">
        <f t="shared" si="35"/>
        <v>0</v>
      </c>
      <c r="BG182" s="153">
        <f t="shared" si="36"/>
        <v>0</v>
      </c>
      <c r="BH182" s="153">
        <f t="shared" si="37"/>
        <v>0</v>
      </c>
      <c r="BI182" s="153">
        <f t="shared" si="38"/>
        <v>0</v>
      </c>
      <c r="BJ182" s="13" t="s">
        <v>83</v>
      </c>
      <c r="BK182" s="153">
        <f t="shared" si="39"/>
        <v>0</v>
      </c>
      <c r="BL182" s="13" t="s">
        <v>191</v>
      </c>
      <c r="BM182" s="152" t="s">
        <v>603</v>
      </c>
    </row>
    <row r="183" spans="2:65" s="1" customFormat="1" ht="16.5" customHeight="1">
      <c r="B183" s="139"/>
      <c r="C183" s="140" t="s">
        <v>395</v>
      </c>
      <c r="D183" s="140" t="s">
        <v>187</v>
      </c>
      <c r="E183" s="141" t="s">
        <v>1406</v>
      </c>
      <c r="F183" s="142" t="s">
        <v>1407</v>
      </c>
      <c r="G183" s="143" t="s">
        <v>1085</v>
      </c>
      <c r="H183" s="144">
        <v>12</v>
      </c>
      <c r="I183" s="145"/>
      <c r="J183" s="146">
        <f t="shared" si="30"/>
        <v>0</v>
      </c>
      <c r="K183" s="147"/>
      <c r="L183" s="28"/>
      <c r="M183" s="148" t="s">
        <v>1</v>
      </c>
      <c r="N183" s="149" t="s">
        <v>36</v>
      </c>
      <c r="P183" s="150">
        <f t="shared" si="31"/>
        <v>0</v>
      </c>
      <c r="Q183" s="150">
        <v>0</v>
      </c>
      <c r="R183" s="150">
        <f t="shared" si="32"/>
        <v>0</v>
      </c>
      <c r="S183" s="150">
        <v>0</v>
      </c>
      <c r="T183" s="151">
        <f t="shared" si="33"/>
        <v>0</v>
      </c>
      <c r="AR183" s="152" t="s">
        <v>191</v>
      </c>
      <c r="AT183" s="152" t="s">
        <v>187</v>
      </c>
      <c r="AU183" s="152" t="s">
        <v>77</v>
      </c>
      <c r="AY183" s="13" t="s">
        <v>185</v>
      </c>
      <c r="BE183" s="153">
        <f t="shared" si="34"/>
        <v>0</v>
      </c>
      <c r="BF183" s="153">
        <f t="shared" si="35"/>
        <v>0</v>
      </c>
      <c r="BG183" s="153">
        <f t="shared" si="36"/>
        <v>0</v>
      </c>
      <c r="BH183" s="153">
        <f t="shared" si="37"/>
        <v>0</v>
      </c>
      <c r="BI183" s="153">
        <f t="shared" si="38"/>
        <v>0</v>
      </c>
      <c r="BJ183" s="13" t="s">
        <v>83</v>
      </c>
      <c r="BK183" s="153">
        <f t="shared" si="39"/>
        <v>0</v>
      </c>
      <c r="BL183" s="13" t="s">
        <v>191</v>
      </c>
      <c r="BM183" s="152" t="s">
        <v>611</v>
      </c>
    </row>
    <row r="184" spans="2:65" s="1" customFormat="1" ht="21.75" customHeight="1">
      <c r="B184" s="139"/>
      <c r="C184" s="140" t="s">
        <v>399</v>
      </c>
      <c r="D184" s="140" t="s">
        <v>187</v>
      </c>
      <c r="E184" s="141" t="s">
        <v>1408</v>
      </c>
      <c r="F184" s="142" t="s">
        <v>1409</v>
      </c>
      <c r="G184" s="143" t="s">
        <v>1098</v>
      </c>
      <c r="H184" s="144">
        <v>1</v>
      </c>
      <c r="I184" s="145"/>
      <c r="J184" s="146">
        <f t="shared" si="30"/>
        <v>0</v>
      </c>
      <c r="K184" s="147"/>
      <c r="L184" s="28"/>
      <c r="M184" s="148" t="s">
        <v>1</v>
      </c>
      <c r="N184" s="149" t="s">
        <v>36</v>
      </c>
      <c r="P184" s="150">
        <f t="shared" si="31"/>
        <v>0</v>
      </c>
      <c r="Q184" s="150">
        <v>0</v>
      </c>
      <c r="R184" s="150">
        <f t="shared" si="32"/>
        <v>0</v>
      </c>
      <c r="S184" s="150">
        <v>0</v>
      </c>
      <c r="T184" s="151">
        <f t="shared" si="33"/>
        <v>0</v>
      </c>
      <c r="AR184" s="152" t="s">
        <v>191</v>
      </c>
      <c r="AT184" s="152" t="s">
        <v>187</v>
      </c>
      <c r="AU184" s="152" t="s">
        <v>77</v>
      </c>
      <c r="AY184" s="13" t="s">
        <v>185</v>
      </c>
      <c r="BE184" s="153">
        <f t="shared" si="34"/>
        <v>0</v>
      </c>
      <c r="BF184" s="153">
        <f t="shared" si="35"/>
        <v>0</v>
      </c>
      <c r="BG184" s="153">
        <f t="shared" si="36"/>
        <v>0</v>
      </c>
      <c r="BH184" s="153">
        <f t="shared" si="37"/>
        <v>0</v>
      </c>
      <c r="BI184" s="153">
        <f t="shared" si="38"/>
        <v>0</v>
      </c>
      <c r="BJ184" s="13" t="s">
        <v>83</v>
      </c>
      <c r="BK184" s="153">
        <f t="shared" si="39"/>
        <v>0</v>
      </c>
      <c r="BL184" s="13" t="s">
        <v>191</v>
      </c>
      <c r="BM184" s="152" t="s">
        <v>619</v>
      </c>
    </row>
    <row r="185" spans="2:65" s="1" customFormat="1" ht="24.25" customHeight="1">
      <c r="B185" s="139"/>
      <c r="C185" s="140" t="s">
        <v>403</v>
      </c>
      <c r="D185" s="140" t="s">
        <v>187</v>
      </c>
      <c r="E185" s="141" t="s">
        <v>1410</v>
      </c>
      <c r="F185" s="142" t="s">
        <v>1411</v>
      </c>
      <c r="G185" s="143" t="s">
        <v>1098</v>
      </c>
      <c r="H185" s="144">
        <v>1</v>
      </c>
      <c r="I185" s="145"/>
      <c r="J185" s="146">
        <f t="shared" si="30"/>
        <v>0</v>
      </c>
      <c r="K185" s="147"/>
      <c r="L185" s="28"/>
      <c r="M185" s="166" t="s">
        <v>1</v>
      </c>
      <c r="N185" s="167" t="s">
        <v>36</v>
      </c>
      <c r="O185" s="168"/>
      <c r="P185" s="169">
        <f t="shared" si="31"/>
        <v>0</v>
      </c>
      <c r="Q185" s="169">
        <v>0</v>
      </c>
      <c r="R185" s="169">
        <f t="shared" si="32"/>
        <v>0</v>
      </c>
      <c r="S185" s="169">
        <v>0</v>
      </c>
      <c r="T185" s="170">
        <f t="shared" si="33"/>
        <v>0</v>
      </c>
      <c r="AR185" s="152" t="s">
        <v>191</v>
      </c>
      <c r="AT185" s="152" t="s">
        <v>187</v>
      </c>
      <c r="AU185" s="152" t="s">
        <v>77</v>
      </c>
      <c r="AY185" s="13" t="s">
        <v>185</v>
      </c>
      <c r="BE185" s="153">
        <f t="shared" si="34"/>
        <v>0</v>
      </c>
      <c r="BF185" s="153">
        <f t="shared" si="35"/>
        <v>0</v>
      </c>
      <c r="BG185" s="153">
        <f t="shared" si="36"/>
        <v>0</v>
      </c>
      <c r="BH185" s="153">
        <f t="shared" si="37"/>
        <v>0</v>
      </c>
      <c r="BI185" s="153">
        <f t="shared" si="38"/>
        <v>0</v>
      </c>
      <c r="BJ185" s="13" t="s">
        <v>83</v>
      </c>
      <c r="BK185" s="153">
        <f t="shared" si="39"/>
        <v>0</v>
      </c>
      <c r="BL185" s="13" t="s">
        <v>191</v>
      </c>
      <c r="BM185" s="152" t="s">
        <v>630</v>
      </c>
    </row>
    <row r="186" spans="2:65" s="1" customFormat="1" ht="7" customHeight="1">
      <c r="B186" s="43"/>
      <c r="C186" s="44"/>
      <c r="D186" s="44"/>
      <c r="E186" s="44"/>
      <c r="F186" s="44"/>
      <c r="G186" s="44"/>
      <c r="H186" s="44"/>
      <c r="I186" s="44"/>
      <c r="J186" s="44"/>
      <c r="K186" s="44"/>
      <c r="L186" s="28"/>
    </row>
  </sheetData>
  <autoFilter ref="C127:K185" xr:uid="{00000000-0009-0000-0000-000006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162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105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3">
      <c r="B8" s="16"/>
      <c r="D8" s="23" t="s">
        <v>134</v>
      </c>
      <c r="L8" s="16"/>
    </row>
    <row r="9" spans="2:46" ht="16.5" customHeight="1">
      <c r="B9" s="16"/>
      <c r="E9" s="222" t="s">
        <v>135</v>
      </c>
      <c r="F9" s="188"/>
      <c r="G9" s="188"/>
      <c r="H9" s="188"/>
      <c r="L9" s="16"/>
    </row>
    <row r="10" spans="2:46" ht="12" customHeight="1">
      <c r="B10" s="16"/>
      <c r="D10" s="23" t="s">
        <v>136</v>
      </c>
      <c r="L10" s="16"/>
    </row>
    <row r="11" spans="2:46" s="1" customFormat="1" ht="16.5" customHeight="1">
      <c r="B11" s="28"/>
      <c r="E11" s="219" t="s">
        <v>830</v>
      </c>
      <c r="F11" s="221"/>
      <c r="G11" s="221"/>
      <c r="H11" s="221"/>
      <c r="L11" s="28"/>
    </row>
    <row r="12" spans="2:46" s="1" customFormat="1" ht="12" customHeight="1">
      <c r="B12" s="28"/>
      <c r="D12" s="23" t="s">
        <v>831</v>
      </c>
      <c r="L12" s="28"/>
    </row>
    <row r="13" spans="2:46" s="1" customFormat="1" ht="16.5" customHeight="1">
      <c r="B13" s="28"/>
      <c r="E13" s="178" t="s">
        <v>1412</v>
      </c>
      <c r="F13" s="221"/>
      <c r="G13" s="221"/>
      <c r="H13" s="221"/>
      <c r="L13" s="28"/>
    </row>
    <row r="14" spans="2:46" s="1" customFormat="1">
      <c r="B14" s="28"/>
      <c r="L14" s="28"/>
    </row>
    <row r="15" spans="2:46" s="1" customFormat="1" ht="12" customHeight="1">
      <c r="B15" s="28"/>
      <c r="D15" s="23" t="s">
        <v>16</v>
      </c>
      <c r="F15" s="21" t="s">
        <v>1</v>
      </c>
      <c r="I15" s="23" t="s">
        <v>17</v>
      </c>
      <c r="J15" s="21" t="s">
        <v>1</v>
      </c>
      <c r="L15" s="28"/>
    </row>
    <row r="16" spans="2:46" s="1" customFormat="1" ht="12" customHeight="1">
      <c r="B16" s="28"/>
      <c r="D16" s="23" t="s">
        <v>18</v>
      </c>
      <c r="F16" s="21" t="s">
        <v>19</v>
      </c>
      <c r="I16" s="23" t="s">
        <v>20</v>
      </c>
      <c r="J16" s="51">
        <f>'Rekapitulácia stavby'!AN8</f>
        <v>46034</v>
      </c>
      <c r="L16" s="28"/>
    </row>
    <row r="17" spans="2:12" s="1" customFormat="1" ht="11" customHeight="1">
      <c r="B17" s="28"/>
      <c r="L17" s="28"/>
    </row>
    <row r="18" spans="2:12" s="1" customFormat="1" ht="12" customHeight="1">
      <c r="B18" s="28"/>
      <c r="D18" s="23" t="s">
        <v>21</v>
      </c>
      <c r="I18" s="23" t="s">
        <v>22</v>
      </c>
      <c r="J18" s="21" t="str">
        <f>IF('Rekapitulácia stavby'!AN10="","",'Rekapitulácia stavby'!AN10)</f>
        <v/>
      </c>
      <c r="L18" s="28"/>
    </row>
    <row r="19" spans="2:12" s="1" customFormat="1" ht="18" customHeight="1">
      <c r="B19" s="28"/>
      <c r="E19" s="21" t="str">
        <f>IF('Rekapitulácia stavby'!E11="","",'Rekapitulácia stavby'!E11)</f>
        <v xml:space="preserve"> </v>
      </c>
      <c r="I19" s="23" t="s">
        <v>23</v>
      </c>
      <c r="J19" s="21" t="str">
        <f>IF('Rekapitulácia stavby'!AN11="","",'Rekapitulácia stavby'!AN11)</f>
        <v/>
      </c>
      <c r="L19" s="28"/>
    </row>
    <row r="20" spans="2:12" s="1" customFormat="1" ht="7" customHeight="1">
      <c r="B20" s="28"/>
      <c r="L20" s="28"/>
    </row>
    <row r="21" spans="2:12" s="1" customFormat="1" ht="12" customHeight="1">
      <c r="B21" s="28"/>
      <c r="D21" s="23" t="s">
        <v>24</v>
      </c>
      <c r="I21" s="23" t="s">
        <v>22</v>
      </c>
      <c r="J21" s="24" t="str">
        <f>'Rekapitulácia stavby'!AN13</f>
        <v>Vyplň údaj</v>
      </c>
      <c r="L21" s="28"/>
    </row>
    <row r="22" spans="2:12" s="1" customFormat="1" ht="18" customHeight="1">
      <c r="B22" s="28"/>
      <c r="E22" s="224" t="str">
        <f>'Rekapitulácia stavby'!E14</f>
        <v>Vyplň údaj</v>
      </c>
      <c r="F22" s="187"/>
      <c r="G22" s="187"/>
      <c r="H22" s="187"/>
      <c r="I22" s="23" t="s">
        <v>23</v>
      </c>
      <c r="J22" s="24" t="str">
        <f>'Rekapitulácia stavby'!AN14</f>
        <v>Vyplň údaj</v>
      </c>
      <c r="L22" s="28"/>
    </row>
    <row r="23" spans="2:12" s="1" customFormat="1" ht="7" customHeight="1">
      <c r="B23" s="28"/>
      <c r="L23" s="28"/>
    </row>
    <row r="24" spans="2:12" s="1" customFormat="1" ht="12" customHeight="1">
      <c r="B24" s="28"/>
      <c r="D24" s="23" t="s">
        <v>26</v>
      </c>
      <c r="I24" s="23" t="s">
        <v>22</v>
      </c>
      <c r="J24" s="21" t="str">
        <f>IF('Rekapitulácia stavby'!AN16="","",'Rekapitulácia stavby'!AN16)</f>
        <v/>
      </c>
      <c r="L24" s="28"/>
    </row>
    <row r="25" spans="2:12" s="1" customFormat="1" ht="18" customHeight="1">
      <c r="B25" s="28"/>
      <c r="E25" s="21" t="str">
        <f>IF('Rekapitulácia stavby'!E17="","",'Rekapitulácia stavby'!E17)</f>
        <v xml:space="preserve"> </v>
      </c>
      <c r="I25" s="23" t="s">
        <v>23</v>
      </c>
      <c r="J25" s="21" t="str">
        <f>IF('Rekapitulácia stavby'!AN17="","",'Rekapitulácia stavby'!AN17)</f>
        <v/>
      </c>
      <c r="L25" s="28"/>
    </row>
    <row r="26" spans="2:12" s="1" customFormat="1" ht="7" customHeight="1">
      <c r="B26" s="28"/>
      <c r="L26" s="28"/>
    </row>
    <row r="27" spans="2:12" s="1" customFormat="1" ht="12" customHeight="1">
      <c r="B27" s="28"/>
      <c r="D27" s="23" t="s">
        <v>28</v>
      </c>
      <c r="I27" s="23" t="s">
        <v>22</v>
      </c>
      <c r="J27" s="21" t="str">
        <f>IF('Rekapitulácia stavby'!AN19="","",'Rekapitulácia stavby'!AN19)</f>
        <v/>
      </c>
      <c r="L27" s="28"/>
    </row>
    <row r="28" spans="2:12" s="1" customFormat="1" ht="18" customHeight="1">
      <c r="B28" s="28"/>
      <c r="E28" s="21" t="str">
        <f>IF('Rekapitulácia stavby'!E20="","",'Rekapitulácia stavby'!E20)</f>
        <v xml:space="preserve"> </v>
      </c>
      <c r="I28" s="23" t="s">
        <v>23</v>
      </c>
      <c r="J28" s="21" t="str">
        <f>IF('Rekapitulácia stavby'!AN20="","",'Rekapitulácia stavby'!AN20)</f>
        <v/>
      </c>
      <c r="L28" s="28"/>
    </row>
    <row r="29" spans="2:12" s="1" customFormat="1" ht="7" customHeight="1">
      <c r="B29" s="28"/>
      <c r="L29" s="28"/>
    </row>
    <row r="30" spans="2:12" s="1" customFormat="1" ht="12" customHeight="1">
      <c r="B30" s="28"/>
      <c r="D30" s="23" t="s">
        <v>29</v>
      </c>
      <c r="L30" s="28"/>
    </row>
    <row r="31" spans="2:12" s="7" customFormat="1" ht="16.5" customHeight="1">
      <c r="B31" s="93"/>
      <c r="E31" s="192" t="s">
        <v>1</v>
      </c>
      <c r="F31" s="192"/>
      <c r="G31" s="192"/>
      <c r="H31" s="192"/>
      <c r="L31" s="93"/>
    </row>
    <row r="32" spans="2:12" s="1" customFormat="1" ht="7" customHeight="1">
      <c r="B32" s="28"/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25.25" customHeight="1">
      <c r="B34" s="28"/>
      <c r="D34" s="94" t="s">
        <v>30</v>
      </c>
      <c r="J34" s="65">
        <f>ROUND(J129, 2)</f>
        <v>0</v>
      </c>
      <c r="L34" s="28"/>
    </row>
    <row r="35" spans="2:12" s="1" customFormat="1" ht="7" customHeight="1">
      <c r="B35" s="28"/>
      <c r="D35" s="52"/>
      <c r="E35" s="52"/>
      <c r="F35" s="52"/>
      <c r="G35" s="52"/>
      <c r="H35" s="52"/>
      <c r="I35" s="52"/>
      <c r="J35" s="52"/>
      <c r="K35" s="52"/>
      <c r="L35" s="28"/>
    </row>
    <row r="36" spans="2:12" s="1" customFormat="1" ht="14.5" customHeight="1">
      <c r="B36" s="28"/>
      <c r="F36" s="31" t="s">
        <v>32</v>
      </c>
      <c r="I36" s="31" t="s">
        <v>31</v>
      </c>
      <c r="J36" s="31" t="s">
        <v>33</v>
      </c>
      <c r="L36" s="28"/>
    </row>
    <row r="37" spans="2:12" s="1" customFormat="1" ht="14.5" customHeight="1">
      <c r="B37" s="28"/>
      <c r="D37" s="54" t="s">
        <v>34</v>
      </c>
      <c r="E37" s="33" t="s">
        <v>35</v>
      </c>
      <c r="F37" s="95">
        <f>ROUND((SUM(BE129:BE161)),  2)</f>
        <v>0</v>
      </c>
      <c r="G37" s="96"/>
      <c r="H37" s="96"/>
      <c r="I37" s="97">
        <v>0.23</v>
      </c>
      <c r="J37" s="95">
        <f>ROUND(((SUM(BE129:BE161))*I37),  2)</f>
        <v>0</v>
      </c>
      <c r="L37" s="28"/>
    </row>
    <row r="38" spans="2:12" s="1" customFormat="1" ht="14.5" customHeight="1">
      <c r="B38" s="28"/>
      <c r="E38" s="33" t="s">
        <v>36</v>
      </c>
      <c r="F38" s="85">
        <f>ROUND((SUM(BF129:BF161)),  2)</f>
        <v>0</v>
      </c>
      <c r="I38" s="98">
        <v>0.23</v>
      </c>
      <c r="J38" s="85">
        <f>ROUND(((SUM(BF129:BF161))*I38),  2)</f>
        <v>0</v>
      </c>
      <c r="L38" s="28"/>
    </row>
    <row r="39" spans="2:12" s="1" customFormat="1" ht="14.5" hidden="1" customHeight="1">
      <c r="B39" s="28"/>
      <c r="E39" s="23" t="s">
        <v>37</v>
      </c>
      <c r="F39" s="85">
        <f>ROUND((SUM(BG129:BG161)),  2)</f>
        <v>0</v>
      </c>
      <c r="I39" s="98">
        <v>0.23</v>
      </c>
      <c r="J39" s="85">
        <f>0</f>
        <v>0</v>
      </c>
      <c r="L39" s="28"/>
    </row>
    <row r="40" spans="2:12" s="1" customFormat="1" ht="14.5" hidden="1" customHeight="1">
      <c r="B40" s="28"/>
      <c r="E40" s="23" t="s">
        <v>38</v>
      </c>
      <c r="F40" s="85">
        <f>ROUND((SUM(BH129:BH161)),  2)</f>
        <v>0</v>
      </c>
      <c r="I40" s="98">
        <v>0.23</v>
      </c>
      <c r="J40" s="85">
        <f>0</f>
        <v>0</v>
      </c>
      <c r="L40" s="28"/>
    </row>
    <row r="41" spans="2:12" s="1" customFormat="1" ht="14.5" hidden="1" customHeight="1">
      <c r="B41" s="28"/>
      <c r="E41" s="33" t="s">
        <v>39</v>
      </c>
      <c r="F41" s="95">
        <f>ROUND((SUM(BI129:BI161)),  2)</f>
        <v>0</v>
      </c>
      <c r="G41" s="96"/>
      <c r="H41" s="96"/>
      <c r="I41" s="97">
        <v>0</v>
      </c>
      <c r="J41" s="95">
        <f>0</f>
        <v>0</v>
      </c>
      <c r="L41" s="28"/>
    </row>
    <row r="42" spans="2:12" s="1" customFormat="1" ht="7" customHeight="1">
      <c r="B42" s="28"/>
      <c r="L42" s="28"/>
    </row>
    <row r="43" spans="2:12" s="1" customFormat="1" ht="25.25" customHeight="1">
      <c r="B43" s="28"/>
      <c r="C43" s="99"/>
      <c r="D43" s="100" t="s">
        <v>40</v>
      </c>
      <c r="E43" s="56"/>
      <c r="F43" s="56"/>
      <c r="G43" s="101" t="s">
        <v>41</v>
      </c>
      <c r="H43" s="102" t="s">
        <v>42</v>
      </c>
      <c r="I43" s="56"/>
      <c r="J43" s="103">
        <f>SUM(J34:J41)</f>
        <v>0</v>
      </c>
      <c r="K43" s="104"/>
      <c r="L43" s="28"/>
    </row>
    <row r="44" spans="2:12" s="1" customFormat="1" ht="14.5" customHeight="1">
      <c r="B44" s="28"/>
      <c r="L44" s="28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ht="16.5" customHeight="1">
      <c r="B87" s="16"/>
      <c r="E87" s="222" t="s">
        <v>135</v>
      </c>
      <c r="F87" s="188"/>
      <c r="G87" s="188"/>
      <c r="H87" s="188"/>
      <c r="L87" s="16"/>
    </row>
    <row r="88" spans="2:12" ht="12" customHeight="1">
      <c r="B88" s="16"/>
      <c r="C88" s="23" t="s">
        <v>136</v>
      </c>
      <c r="L88" s="16"/>
    </row>
    <row r="89" spans="2:12" s="1" customFormat="1" ht="16.5" customHeight="1">
      <c r="B89" s="28"/>
      <c r="E89" s="219" t="s">
        <v>830</v>
      </c>
      <c r="F89" s="221"/>
      <c r="G89" s="221"/>
      <c r="H89" s="221"/>
      <c r="L89" s="28"/>
    </row>
    <row r="90" spans="2:12" s="1" customFormat="1" ht="12" customHeight="1">
      <c r="B90" s="28"/>
      <c r="C90" s="23" t="s">
        <v>831</v>
      </c>
      <c r="L90" s="28"/>
    </row>
    <row r="91" spans="2:12" s="1" customFormat="1" ht="16.5" customHeight="1">
      <c r="B91" s="28"/>
      <c r="E91" s="178" t="str">
        <f>E13</f>
        <v>06 - MaR</v>
      </c>
      <c r="F91" s="221"/>
      <c r="G91" s="221"/>
      <c r="H91" s="221"/>
      <c r="L91" s="28"/>
    </row>
    <row r="92" spans="2:12" s="1" customFormat="1" ht="7" customHeight="1">
      <c r="B92" s="28"/>
      <c r="L92" s="28"/>
    </row>
    <row r="93" spans="2:12" s="1" customFormat="1" ht="12" customHeight="1">
      <c r="B93" s="28"/>
      <c r="C93" s="23" t="s">
        <v>18</v>
      </c>
      <c r="F93" s="21" t="str">
        <f>F16</f>
        <v xml:space="preserve"> </v>
      </c>
      <c r="I93" s="23" t="s">
        <v>20</v>
      </c>
      <c r="J93" s="51">
        <f>IF(J16="","",J16)</f>
        <v>46034</v>
      </c>
      <c r="L93" s="28"/>
    </row>
    <row r="94" spans="2:12" s="1" customFormat="1" ht="7" customHeight="1">
      <c r="B94" s="28"/>
      <c r="L94" s="28"/>
    </row>
    <row r="95" spans="2:12" s="1" customFormat="1" ht="15.25" customHeight="1">
      <c r="B95" s="28"/>
      <c r="C95" s="23" t="s">
        <v>21</v>
      </c>
      <c r="F95" s="21" t="str">
        <f>E19</f>
        <v xml:space="preserve"> </v>
      </c>
      <c r="I95" s="23" t="s">
        <v>26</v>
      </c>
      <c r="J95" s="26" t="str">
        <f>E25</f>
        <v xml:space="preserve"> </v>
      </c>
      <c r="L95" s="28"/>
    </row>
    <row r="96" spans="2:12" s="1" customFormat="1" ht="15.25" customHeight="1">
      <c r="B96" s="28"/>
      <c r="C96" s="23" t="s">
        <v>24</v>
      </c>
      <c r="F96" s="21" t="str">
        <f>IF(E22="","",E22)</f>
        <v>Vyplň údaj</v>
      </c>
      <c r="I96" s="23" t="s">
        <v>28</v>
      </c>
      <c r="J96" s="26" t="str">
        <f>E28</f>
        <v xml:space="preserve"> </v>
      </c>
      <c r="L96" s="28"/>
    </row>
    <row r="97" spans="2:47" s="1" customFormat="1" ht="10.25" customHeight="1">
      <c r="B97" s="28"/>
      <c r="L97" s="28"/>
    </row>
    <row r="98" spans="2:47" s="1" customFormat="1" ht="29.25" customHeight="1">
      <c r="B98" s="28"/>
      <c r="C98" s="107" t="s">
        <v>142</v>
      </c>
      <c r="D98" s="99"/>
      <c r="E98" s="99"/>
      <c r="F98" s="99"/>
      <c r="G98" s="99"/>
      <c r="H98" s="99"/>
      <c r="I98" s="99"/>
      <c r="J98" s="108" t="s">
        <v>143</v>
      </c>
      <c r="K98" s="99"/>
      <c r="L98" s="28"/>
    </row>
    <row r="99" spans="2:47" s="1" customFormat="1" ht="10.25" customHeight="1">
      <c r="B99" s="28"/>
      <c r="L99" s="28"/>
    </row>
    <row r="100" spans="2:47" s="1" customFormat="1" ht="23" customHeight="1">
      <c r="B100" s="28"/>
      <c r="C100" s="109" t="s">
        <v>144</v>
      </c>
      <c r="J100" s="65">
        <f>J129</f>
        <v>0</v>
      </c>
      <c r="L100" s="28"/>
      <c r="AU100" s="13" t="s">
        <v>145</v>
      </c>
    </row>
    <row r="101" spans="2:47" s="8" customFormat="1" ht="25" customHeight="1">
      <c r="B101" s="110"/>
      <c r="D101" s="111" t="s">
        <v>1413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8" customFormat="1" ht="25" customHeight="1">
      <c r="B102" s="110"/>
      <c r="D102" s="111" t="s">
        <v>1414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" customHeight="1">
      <c r="B103" s="110"/>
      <c r="D103" s="111" t="s">
        <v>1415</v>
      </c>
      <c r="E103" s="112"/>
      <c r="F103" s="112"/>
      <c r="G103" s="112"/>
      <c r="H103" s="112"/>
      <c r="I103" s="112"/>
      <c r="J103" s="113">
        <f>J146</f>
        <v>0</v>
      </c>
      <c r="L103" s="110"/>
    </row>
    <row r="104" spans="2:47" s="8" customFormat="1" ht="25" customHeight="1">
      <c r="B104" s="110"/>
      <c r="D104" s="111" t="s">
        <v>1416</v>
      </c>
      <c r="E104" s="112"/>
      <c r="F104" s="112"/>
      <c r="G104" s="112"/>
      <c r="H104" s="112"/>
      <c r="I104" s="112"/>
      <c r="J104" s="113">
        <f>J152</f>
        <v>0</v>
      </c>
      <c r="L104" s="110"/>
    </row>
    <row r="105" spans="2:47" s="8" customFormat="1" ht="25" customHeight="1">
      <c r="B105" s="110"/>
      <c r="D105" s="111" t="s">
        <v>1417</v>
      </c>
      <c r="E105" s="112"/>
      <c r="F105" s="112"/>
      <c r="G105" s="112"/>
      <c r="H105" s="112"/>
      <c r="I105" s="112"/>
      <c r="J105" s="113">
        <f>J156</f>
        <v>0</v>
      </c>
      <c r="L105" s="110"/>
    </row>
    <row r="106" spans="2:47" s="1" customFormat="1" ht="21.75" customHeight="1">
      <c r="B106" s="28"/>
      <c r="L106" s="28"/>
    </row>
    <row r="107" spans="2:47" s="1" customFormat="1" ht="7" customHeight="1">
      <c r="B107" s="43"/>
      <c r="C107" s="44"/>
      <c r="D107" s="44"/>
      <c r="E107" s="44"/>
      <c r="F107" s="44"/>
      <c r="G107" s="44"/>
      <c r="H107" s="44"/>
      <c r="I107" s="44"/>
      <c r="J107" s="44"/>
      <c r="K107" s="44"/>
      <c r="L107" s="28"/>
    </row>
    <row r="111" spans="2:47" s="1" customFormat="1" ht="7" customHeight="1">
      <c r="B111" s="45"/>
      <c r="C111" s="46"/>
      <c r="D111" s="46"/>
      <c r="E111" s="46"/>
      <c r="F111" s="46"/>
      <c r="G111" s="46"/>
      <c r="H111" s="46"/>
      <c r="I111" s="46"/>
      <c r="J111" s="46"/>
      <c r="K111" s="46"/>
      <c r="L111" s="28"/>
    </row>
    <row r="112" spans="2:47" s="1" customFormat="1" ht="25" customHeight="1">
      <c r="B112" s="28"/>
      <c r="C112" s="17" t="s">
        <v>171</v>
      </c>
      <c r="L112" s="28"/>
    </row>
    <row r="113" spans="2:20" s="1" customFormat="1" ht="7" customHeight="1">
      <c r="B113" s="28"/>
      <c r="L113" s="28"/>
    </row>
    <row r="114" spans="2:20" s="1" customFormat="1" ht="12" customHeight="1">
      <c r="B114" s="28"/>
      <c r="C114" s="23" t="s">
        <v>14</v>
      </c>
      <c r="L114" s="28"/>
    </row>
    <row r="115" spans="2:20" s="1" customFormat="1" ht="16.5" customHeight="1">
      <c r="B115" s="28"/>
      <c r="E115" s="222" t="str">
        <f>E7</f>
        <v>Strelnica Štrky</v>
      </c>
      <c r="F115" s="223"/>
      <c r="G115" s="223"/>
      <c r="H115" s="223"/>
      <c r="L115" s="28"/>
    </row>
    <row r="116" spans="2:20" ht="12" customHeight="1">
      <c r="B116" s="16"/>
      <c r="C116" s="23" t="s">
        <v>134</v>
      </c>
      <c r="L116" s="16"/>
    </row>
    <row r="117" spans="2:20" ht="16.5" customHeight="1">
      <c r="B117" s="16"/>
      <c r="E117" s="222" t="s">
        <v>135</v>
      </c>
      <c r="F117" s="188"/>
      <c r="G117" s="188"/>
      <c r="H117" s="188"/>
      <c r="L117" s="16"/>
    </row>
    <row r="118" spans="2:20" ht="12" customHeight="1">
      <c r="B118" s="16"/>
      <c r="C118" s="23" t="s">
        <v>136</v>
      </c>
      <c r="L118" s="16"/>
    </row>
    <row r="119" spans="2:20" s="1" customFormat="1" ht="16.5" customHeight="1">
      <c r="B119" s="28"/>
      <c r="E119" s="219" t="s">
        <v>830</v>
      </c>
      <c r="F119" s="221"/>
      <c r="G119" s="221"/>
      <c r="H119" s="221"/>
      <c r="L119" s="28"/>
    </row>
    <row r="120" spans="2:20" s="1" customFormat="1" ht="12" customHeight="1">
      <c r="B120" s="28"/>
      <c r="C120" s="23" t="s">
        <v>831</v>
      </c>
      <c r="L120" s="28"/>
    </row>
    <row r="121" spans="2:20" s="1" customFormat="1" ht="16.5" customHeight="1">
      <c r="B121" s="28"/>
      <c r="E121" s="178" t="str">
        <f>E13</f>
        <v>06 - MaR</v>
      </c>
      <c r="F121" s="221"/>
      <c r="G121" s="221"/>
      <c r="H121" s="221"/>
      <c r="L121" s="28"/>
    </row>
    <row r="122" spans="2:20" s="1" customFormat="1" ht="7" customHeight="1">
      <c r="B122" s="28"/>
      <c r="L122" s="28"/>
    </row>
    <row r="123" spans="2:20" s="1" customFormat="1" ht="12" customHeight="1">
      <c r="B123" s="28"/>
      <c r="C123" s="23" t="s">
        <v>18</v>
      </c>
      <c r="F123" s="21" t="str">
        <f>F16</f>
        <v xml:space="preserve"> </v>
      </c>
      <c r="I123" s="23" t="s">
        <v>20</v>
      </c>
      <c r="J123" s="51">
        <f>IF(J16="","",J16)</f>
        <v>46034</v>
      </c>
      <c r="L123" s="28"/>
    </row>
    <row r="124" spans="2:20" s="1" customFormat="1" ht="7" customHeight="1">
      <c r="B124" s="28"/>
      <c r="L124" s="28"/>
    </row>
    <row r="125" spans="2:20" s="1" customFormat="1" ht="15.25" customHeight="1">
      <c r="B125" s="28"/>
      <c r="C125" s="23" t="s">
        <v>21</v>
      </c>
      <c r="F125" s="21" t="str">
        <f>E19</f>
        <v xml:space="preserve"> </v>
      </c>
      <c r="I125" s="23" t="s">
        <v>26</v>
      </c>
      <c r="J125" s="26" t="str">
        <f>E25</f>
        <v xml:space="preserve"> </v>
      </c>
      <c r="L125" s="28"/>
    </row>
    <row r="126" spans="2:20" s="1" customFormat="1" ht="15.25" customHeight="1">
      <c r="B126" s="28"/>
      <c r="C126" s="23" t="s">
        <v>24</v>
      </c>
      <c r="F126" s="21" t="str">
        <f>IF(E22="","",E22)</f>
        <v>Vyplň údaj</v>
      </c>
      <c r="I126" s="23" t="s">
        <v>28</v>
      </c>
      <c r="J126" s="26" t="str">
        <f>E28</f>
        <v xml:space="preserve"> </v>
      </c>
      <c r="L126" s="28"/>
    </row>
    <row r="127" spans="2:20" s="1" customFormat="1" ht="10.25" customHeight="1">
      <c r="B127" s="28"/>
      <c r="L127" s="28"/>
    </row>
    <row r="128" spans="2:20" s="10" customFormat="1" ht="29.25" customHeight="1">
      <c r="B128" s="118"/>
      <c r="C128" s="119" t="s">
        <v>172</v>
      </c>
      <c r="D128" s="120" t="s">
        <v>55</v>
      </c>
      <c r="E128" s="120" t="s">
        <v>51</v>
      </c>
      <c r="F128" s="120" t="s">
        <v>52</v>
      </c>
      <c r="G128" s="120" t="s">
        <v>173</v>
      </c>
      <c r="H128" s="120" t="s">
        <v>174</v>
      </c>
      <c r="I128" s="120" t="s">
        <v>175</v>
      </c>
      <c r="J128" s="121" t="s">
        <v>143</v>
      </c>
      <c r="K128" s="122" t="s">
        <v>176</v>
      </c>
      <c r="L128" s="118"/>
      <c r="M128" s="58" t="s">
        <v>1</v>
      </c>
      <c r="N128" s="59" t="s">
        <v>34</v>
      </c>
      <c r="O128" s="59" t="s">
        <v>177</v>
      </c>
      <c r="P128" s="59" t="s">
        <v>178</v>
      </c>
      <c r="Q128" s="59" t="s">
        <v>179</v>
      </c>
      <c r="R128" s="59" t="s">
        <v>180</v>
      </c>
      <c r="S128" s="59" t="s">
        <v>181</v>
      </c>
      <c r="T128" s="60" t="s">
        <v>182</v>
      </c>
    </row>
    <row r="129" spans="2:65" s="1" customFormat="1" ht="23" customHeight="1">
      <c r="B129" s="28"/>
      <c r="C129" s="63" t="s">
        <v>144</v>
      </c>
      <c r="J129" s="123">
        <f>BK129</f>
        <v>0</v>
      </c>
      <c r="L129" s="28"/>
      <c r="M129" s="61"/>
      <c r="N129" s="52"/>
      <c r="O129" s="52"/>
      <c r="P129" s="124">
        <f>P130+P138+P146+P152+P156</f>
        <v>0</v>
      </c>
      <c r="Q129" s="52"/>
      <c r="R129" s="124">
        <f>R130+R138+R146+R152+R156</f>
        <v>0</v>
      </c>
      <c r="S129" s="52"/>
      <c r="T129" s="125">
        <f>T130+T138+T146+T152+T156</f>
        <v>0</v>
      </c>
      <c r="AT129" s="13" t="s">
        <v>69</v>
      </c>
      <c r="AU129" s="13" t="s">
        <v>145</v>
      </c>
      <c r="BK129" s="126">
        <f>BK130+BK138+BK146+BK152+BK156</f>
        <v>0</v>
      </c>
    </row>
    <row r="130" spans="2:65" s="11" customFormat="1" ht="26" customHeight="1">
      <c r="B130" s="127"/>
      <c r="D130" s="128" t="s">
        <v>69</v>
      </c>
      <c r="E130" s="129" t="s">
        <v>1156</v>
      </c>
      <c r="F130" s="129" t="s">
        <v>1418</v>
      </c>
      <c r="I130" s="130"/>
      <c r="J130" s="131">
        <f>BK130</f>
        <v>0</v>
      </c>
      <c r="L130" s="127"/>
      <c r="M130" s="132"/>
      <c r="P130" s="133">
        <f>SUM(P131:P137)</f>
        <v>0</v>
      </c>
      <c r="R130" s="133">
        <f>SUM(R131:R137)</f>
        <v>0</v>
      </c>
      <c r="T130" s="134">
        <f>SUM(T131:T137)</f>
        <v>0</v>
      </c>
      <c r="AR130" s="128" t="s">
        <v>77</v>
      </c>
      <c r="AT130" s="135" t="s">
        <v>69</v>
      </c>
      <c r="AU130" s="135" t="s">
        <v>70</v>
      </c>
      <c r="AY130" s="128" t="s">
        <v>185</v>
      </c>
      <c r="BK130" s="136">
        <f>SUM(BK131:BK137)</f>
        <v>0</v>
      </c>
    </row>
    <row r="131" spans="2:65" s="1" customFormat="1" ht="24.25" customHeight="1">
      <c r="B131" s="139"/>
      <c r="C131" s="140" t="s">
        <v>77</v>
      </c>
      <c r="D131" s="140" t="s">
        <v>187</v>
      </c>
      <c r="E131" s="141" t="s">
        <v>1419</v>
      </c>
      <c r="F131" s="142" t="s">
        <v>1420</v>
      </c>
      <c r="G131" s="143" t="s">
        <v>255</v>
      </c>
      <c r="H131" s="144">
        <v>1</v>
      </c>
      <c r="I131" s="145"/>
      <c r="J131" s="146">
        <f t="shared" ref="J131:J137" si="0">ROUND(I131*H131,2)</f>
        <v>0</v>
      </c>
      <c r="K131" s="147"/>
      <c r="L131" s="28"/>
      <c r="M131" s="148" t="s">
        <v>1</v>
      </c>
      <c r="N131" s="149" t="s">
        <v>36</v>
      </c>
      <c r="P131" s="150">
        <f t="shared" ref="P131:P137" si="1">O131*H131</f>
        <v>0</v>
      </c>
      <c r="Q131" s="150">
        <v>0</v>
      </c>
      <c r="R131" s="150">
        <f t="shared" ref="R131:R137" si="2">Q131*H131</f>
        <v>0</v>
      </c>
      <c r="S131" s="150">
        <v>0</v>
      </c>
      <c r="T131" s="151">
        <f t="shared" ref="T131:T137" si="3">S131*H131</f>
        <v>0</v>
      </c>
      <c r="AR131" s="152" t="s">
        <v>191</v>
      </c>
      <c r="AT131" s="152" t="s">
        <v>187</v>
      </c>
      <c r="AU131" s="152" t="s">
        <v>77</v>
      </c>
      <c r="AY131" s="13" t="s">
        <v>185</v>
      </c>
      <c r="BE131" s="153">
        <f t="shared" ref="BE131:BE137" si="4">IF(N131="základná",J131,0)</f>
        <v>0</v>
      </c>
      <c r="BF131" s="153">
        <f t="shared" ref="BF131:BF137" si="5">IF(N131="znížená",J131,0)</f>
        <v>0</v>
      </c>
      <c r="BG131" s="153">
        <f t="shared" ref="BG131:BG137" si="6">IF(N131="zákl. prenesená",J131,0)</f>
        <v>0</v>
      </c>
      <c r="BH131" s="153">
        <f t="shared" ref="BH131:BH137" si="7">IF(N131="zníž. prenesená",J131,0)</f>
        <v>0</v>
      </c>
      <c r="BI131" s="153">
        <f t="shared" ref="BI131:BI137" si="8">IF(N131="nulová",J131,0)</f>
        <v>0</v>
      </c>
      <c r="BJ131" s="13" t="s">
        <v>83</v>
      </c>
      <c r="BK131" s="153">
        <f t="shared" ref="BK131:BK137" si="9">ROUND(I131*H131,2)</f>
        <v>0</v>
      </c>
      <c r="BL131" s="13" t="s">
        <v>191</v>
      </c>
      <c r="BM131" s="152" t="s">
        <v>83</v>
      </c>
    </row>
    <row r="132" spans="2:65" s="1" customFormat="1" ht="16.5" customHeight="1">
      <c r="B132" s="139"/>
      <c r="C132" s="140" t="s">
        <v>83</v>
      </c>
      <c r="D132" s="140" t="s">
        <v>187</v>
      </c>
      <c r="E132" s="141" t="s">
        <v>1421</v>
      </c>
      <c r="F132" s="142" t="s">
        <v>1422</v>
      </c>
      <c r="G132" s="143" t="s">
        <v>255</v>
      </c>
      <c r="H132" s="144">
        <v>4</v>
      </c>
      <c r="I132" s="145"/>
      <c r="J132" s="146">
        <f t="shared" si="0"/>
        <v>0</v>
      </c>
      <c r="K132" s="147"/>
      <c r="L132" s="28"/>
      <c r="M132" s="148" t="s">
        <v>1</v>
      </c>
      <c r="N132" s="149" t="s">
        <v>36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191</v>
      </c>
      <c r="AT132" s="152" t="s">
        <v>187</v>
      </c>
      <c r="AU132" s="152" t="s">
        <v>77</v>
      </c>
      <c r="AY132" s="13" t="s">
        <v>185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3" t="s">
        <v>83</v>
      </c>
      <c r="BK132" s="153">
        <f t="shared" si="9"/>
        <v>0</v>
      </c>
      <c r="BL132" s="13" t="s">
        <v>191</v>
      </c>
      <c r="BM132" s="152" t="s">
        <v>191</v>
      </c>
    </row>
    <row r="133" spans="2:65" s="1" customFormat="1" ht="16.5" customHeight="1">
      <c r="B133" s="139"/>
      <c r="C133" s="140" t="s">
        <v>90</v>
      </c>
      <c r="D133" s="140" t="s">
        <v>187</v>
      </c>
      <c r="E133" s="141" t="s">
        <v>1423</v>
      </c>
      <c r="F133" s="142" t="s">
        <v>1424</v>
      </c>
      <c r="G133" s="143" t="s">
        <v>255</v>
      </c>
      <c r="H133" s="144">
        <v>1</v>
      </c>
      <c r="I133" s="145"/>
      <c r="J133" s="146">
        <f t="shared" si="0"/>
        <v>0</v>
      </c>
      <c r="K133" s="147"/>
      <c r="L133" s="28"/>
      <c r="M133" s="148" t="s">
        <v>1</v>
      </c>
      <c r="N133" s="149" t="s">
        <v>36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191</v>
      </c>
      <c r="AT133" s="152" t="s">
        <v>187</v>
      </c>
      <c r="AU133" s="152" t="s">
        <v>77</v>
      </c>
      <c r="AY133" s="13" t="s">
        <v>185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3" t="s">
        <v>83</v>
      </c>
      <c r="BK133" s="153">
        <f t="shared" si="9"/>
        <v>0</v>
      </c>
      <c r="BL133" s="13" t="s">
        <v>191</v>
      </c>
      <c r="BM133" s="152" t="s">
        <v>207</v>
      </c>
    </row>
    <row r="134" spans="2:65" s="1" customFormat="1" ht="16.5" customHeight="1">
      <c r="B134" s="139"/>
      <c r="C134" s="140" t="s">
        <v>191</v>
      </c>
      <c r="D134" s="140" t="s">
        <v>187</v>
      </c>
      <c r="E134" s="141" t="s">
        <v>1425</v>
      </c>
      <c r="F134" s="142" t="s">
        <v>1426</v>
      </c>
      <c r="G134" s="143" t="s">
        <v>255</v>
      </c>
      <c r="H134" s="144">
        <v>1</v>
      </c>
      <c r="I134" s="145"/>
      <c r="J134" s="146">
        <f t="shared" si="0"/>
        <v>0</v>
      </c>
      <c r="K134" s="147"/>
      <c r="L134" s="28"/>
      <c r="M134" s="148" t="s">
        <v>1</v>
      </c>
      <c r="N134" s="149" t="s">
        <v>36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191</v>
      </c>
      <c r="AT134" s="152" t="s">
        <v>187</v>
      </c>
      <c r="AU134" s="152" t="s">
        <v>77</v>
      </c>
      <c r="AY134" s="13" t="s">
        <v>185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3" t="s">
        <v>83</v>
      </c>
      <c r="BK134" s="153">
        <f t="shared" si="9"/>
        <v>0</v>
      </c>
      <c r="BL134" s="13" t="s">
        <v>191</v>
      </c>
      <c r="BM134" s="152" t="s">
        <v>215</v>
      </c>
    </row>
    <row r="135" spans="2:65" s="1" customFormat="1" ht="21.75" customHeight="1">
      <c r="B135" s="139"/>
      <c r="C135" s="140" t="s">
        <v>203</v>
      </c>
      <c r="D135" s="140" t="s">
        <v>187</v>
      </c>
      <c r="E135" s="141" t="s">
        <v>1427</v>
      </c>
      <c r="F135" s="142" t="s">
        <v>1428</v>
      </c>
      <c r="G135" s="143" t="s">
        <v>255</v>
      </c>
      <c r="H135" s="144">
        <v>1</v>
      </c>
      <c r="I135" s="145"/>
      <c r="J135" s="146">
        <f t="shared" si="0"/>
        <v>0</v>
      </c>
      <c r="K135" s="147"/>
      <c r="L135" s="28"/>
      <c r="M135" s="148" t="s">
        <v>1</v>
      </c>
      <c r="N135" s="149" t="s">
        <v>36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191</v>
      </c>
      <c r="AT135" s="152" t="s">
        <v>187</v>
      </c>
      <c r="AU135" s="152" t="s">
        <v>77</v>
      </c>
      <c r="AY135" s="13" t="s">
        <v>185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3" t="s">
        <v>83</v>
      </c>
      <c r="BK135" s="153">
        <f t="shared" si="9"/>
        <v>0</v>
      </c>
      <c r="BL135" s="13" t="s">
        <v>191</v>
      </c>
      <c r="BM135" s="152" t="s">
        <v>225</v>
      </c>
    </row>
    <row r="136" spans="2:65" s="1" customFormat="1" ht="16.5" customHeight="1">
      <c r="B136" s="139"/>
      <c r="C136" s="140" t="s">
        <v>207</v>
      </c>
      <c r="D136" s="140" t="s">
        <v>187</v>
      </c>
      <c r="E136" s="141" t="s">
        <v>1429</v>
      </c>
      <c r="F136" s="142" t="s">
        <v>1430</v>
      </c>
      <c r="G136" s="143" t="s">
        <v>1085</v>
      </c>
      <c r="H136" s="144">
        <v>42</v>
      </c>
      <c r="I136" s="145"/>
      <c r="J136" s="146">
        <f t="shared" si="0"/>
        <v>0</v>
      </c>
      <c r="K136" s="147"/>
      <c r="L136" s="28"/>
      <c r="M136" s="148" t="s">
        <v>1</v>
      </c>
      <c r="N136" s="149" t="s">
        <v>36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191</v>
      </c>
      <c r="AT136" s="152" t="s">
        <v>187</v>
      </c>
      <c r="AU136" s="152" t="s">
        <v>77</v>
      </c>
      <c r="AY136" s="13" t="s">
        <v>185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3" t="s">
        <v>83</v>
      </c>
      <c r="BK136" s="153">
        <f t="shared" si="9"/>
        <v>0</v>
      </c>
      <c r="BL136" s="13" t="s">
        <v>191</v>
      </c>
      <c r="BM136" s="152" t="s">
        <v>234</v>
      </c>
    </row>
    <row r="137" spans="2:65" s="1" customFormat="1" ht="16.5" customHeight="1">
      <c r="B137" s="139"/>
      <c r="C137" s="140" t="s">
        <v>211</v>
      </c>
      <c r="D137" s="140" t="s">
        <v>187</v>
      </c>
      <c r="E137" s="141" t="s">
        <v>1431</v>
      </c>
      <c r="F137" s="142" t="s">
        <v>1432</v>
      </c>
      <c r="G137" s="143" t="s">
        <v>1098</v>
      </c>
      <c r="H137" s="144">
        <v>1</v>
      </c>
      <c r="I137" s="145"/>
      <c r="J137" s="146">
        <f t="shared" si="0"/>
        <v>0</v>
      </c>
      <c r="K137" s="147"/>
      <c r="L137" s="28"/>
      <c r="M137" s="148" t="s">
        <v>1</v>
      </c>
      <c r="N137" s="149" t="s">
        <v>36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191</v>
      </c>
      <c r="AT137" s="152" t="s">
        <v>187</v>
      </c>
      <c r="AU137" s="152" t="s">
        <v>77</v>
      </c>
      <c r="AY137" s="13" t="s">
        <v>185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3" t="s">
        <v>83</v>
      </c>
      <c r="BK137" s="153">
        <f t="shared" si="9"/>
        <v>0</v>
      </c>
      <c r="BL137" s="13" t="s">
        <v>191</v>
      </c>
      <c r="BM137" s="152" t="s">
        <v>244</v>
      </c>
    </row>
    <row r="138" spans="2:65" s="11" customFormat="1" ht="26" customHeight="1">
      <c r="B138" s="127"/>
      <c r="D138" s="128" t="s">
        <v>69</v>
      </c>
      <c r="E138" s="129" t="s">
        <v>1318</v>
      </c>
      <c r="F138" s="129" t="s">
        <v>1433</v>
      </c>
      <c r="I138" s="130"/>
      <c r="J138" s="131">
        <f>BK138</f>
        <v>0</v>
      </c>
      <c r="L138" s="127"/>
      <c r="M138" s="132"/>
      <c r="P138" s="133">
        <f>SUM(P139:P145)</f>
        <v>0</v>
      </c>
      <c r="R138" s="133">
        <f>SUM(R139:R145)</f>
        <v>0</v>
      </c>
      <c r="T138" s="134">
        <f>SUM(T139:T145)</f>
        <v>0</v>
      </c>
      <c r="AR138" s="128" t="s">
        <v>77</v>
      </c>
      <c r="AT138" s="135" t="s">
        <v>69</v>
      </c>
      <c r="AU138" s="135" t="s">
        <v>70</v>
      </c>
      <c r="AY138" s="128" t="s">
        <v>185</v>
      </c>
      <c r="BK138" s="136">
        <f>SUM(BK139:BK145)</f>
        <v>0</v>
      </c>
    </row>
    <row r="139" spans="2:65" s="1" customFormat="1" ht="16.5" customHeight="1">
      <c r="B139" s="139"/>
      <c r="C139" s="140" t="s">
        <v>215</v>
      </c>
      <c r="D139" s="140" t="s">
        <v>187</v>
      </c>
      <c r="E139" s="141" t="s">
        <v>1434</v>
      </c>
      <c r="F139" s="142" t="s">
        <v>1435</v>
      </c>
      <c r="G139" s="143" t="s">
        <v>255</v>
      </c>
      <c r="H139" s="144">
        <v>8</v>
      </c>
      <c r="I139" s="145"/>
      <c r="J139" s="146">
        <f t="shared" ref="J139:J145" si="10">ROUND(I139*H139,2)</f>
        <v>0</v>
      </c>
      <c r="K139" s="147"/>
      <c r="L139" s="28"/>
      <c r="M139" s="148" t="s">
        <v>1</v>
      </c>
      <c r="N139" s="149" t="s">
        <v>36</v>
      </c>
      <c r="P139" s="150">
        <f t="shared" ref="P139:P145" si="11">O139*H139</f>
        <v>0</v>
      </c>
      <c r="Q139" s="150">
        <v>0</v>
      </c>
      <c r="R139" s="150">
        <f t="shared" ref="R139:R145" si="12">Q139*H139</f>
        <v>0</v>
      </c>
      <c r="S139" s="150">
        <v>0</v>
      </c>
      <c r="T139" s="151">
        <f t="shared" ref="T139:T145" si="13">S139*H139</f>
        <v>0</v>
      </c>
      <c r="AR139" s="152" t="s">
        <v>191</v>
      </c>
      <c r="AT139" s="152" t="s">
        <v>187</v>
      </c>
      <c r="AU139" s="152" t="s">
        <v>77</v>
      </c>
      <c r="AY139" s="13" t="s">
        <v>185</v>
      </c>
      <c r="BE139" s="153">
        <f t="shared" ref="BE139:BE145" si="14">IF(N139="základná",J139,0)</f>
        <v>0</v>
      </c>
      <c r="BF139" s="153">
        <f t="shared" ref="BF139:BF145" si="15">IF(N139="znížená",J139,0)</f>
        <v>0</v>
      </c>
      <c r="BG139" s="153">
        <f t="shared" ref="BG139:BG145" si="16">IF(N139="zákl. prenesená",J139,0)</f>
        <v>0</v>
      </c>
      <c r="BH139" s="153">
        <f t="shared" ref="BH139:BH145" si="17">IF(N139="zníž. prenesená",J139,0)</f>
        <v>0</v>
      </c>
      <c r="BI139" s="153">
        <f t="shared" ref="BI139:BI145" si="18">IF(N139="nulová",J139,0)</f>
        <v>0</v>
      </c>
      <c r="BJ139" s="13" t="s">
        <v>83</v>
      </c>
      <c r="BK139" s="153">
        <f t="shared" ref="BK139:BK145" si="19">ROUND(I139*H139,2)</f>
        <v>0</v>
      </c>
      <c r="BL139" s="13" t="s">
        <v>191</v>
      </c>
      <c r="BM139" s="152" t="s">
        <v>252</v>
      </c>
    </row>
    <row r="140" spans="2:65" s="1" customFormat="1" ht="16.5" customHeight="1">
      <c r="B140" s="139"/>
      <c r="C140" s="140" t="s">
        <v>219</v>
      </c>
      <c r="D140" s="140" t="s">
        <v>187</v>
      </c>
      <c r="E140" s="141" t="s">
        <v>1436</v>
      </c>
      <c r="F140" s="142" t="s">
        <v>1437</v>
      </c>
      <c r="G140" s="143" t="s">
        <v>255</v>
      </c>
      <c r="H140" s="144">
        <v>4</v>
      </c>
      <c r="I140" s="145"/>
      <c r="J140" s="146">
        <f t="shared" si="10"/>
        <v>0</v>
      </c>
      <c r="K140" s="147"/>
      <c r="L140" s="28"/>
      <c r="M140" s="148" t="s">
        <v>1</v>
      </c>
      <c r="N140" s="149" t="s">
        <v>36</v>
      </c>
      <c r="P140" s="150">
        <f t="shared" si="11"/>
        <v>0</v>
      </c>
      <c r="Q140" s="150">
        <v>0</v>
      </c>
      <c r="R140" s="150">
        <f t="shared" si="12"/>
        <v>0</v>
      </c>
      <c r="S140" s="150">
        <v>0</v>
      </c>
      <c r="T140" s="151">
        <f t="shared" si="13"/>
        <v>0</v>
      </c>
      <c r="AR140" s="152" t="s">
        <v>191</v>
      </c>
      <c r="AT140" s="152" t="s">
        <v>187</v>
      </c>
      <c r="AU140" s="152" t="s">
        <v>77</v>
      </c>
      <c r="AY140" s="13" t="s">
        <v>185</v>
      </c>
      <c r="BE140" s="153">
        <f t="shared" si="14"/>
        <v>0</v>
      </c>
      <c r="BF140" s="153">
        <f t="shared" si="15"/>
        <v>0</v>
      </c>
      <c r="BG140" s="153">
        <f t="shared" si="16"/>
        <v>0</v>
      </c>
      <c r="BH140" s="153">
        <f t="shared" si="17"/>
        <v>0</v>
      </c>
      <c r="BI140" s="153">
        <f t="shared" si="18"/>
        <v>0</v>
      </c>
      <c r="BJ140" s="13" t="s">
        <v>83</v>
      </c>
      <c r="BK140" s="153">
        <f t="shared" si="19"/>
        <v>0</v>
      </c>
      <c r="BL140" s="13" t="s">
        <v>191</v>
      </c>
      <c r="BM140" s="152" t="s">
        <v>261</v>
      </c>
    </row>
    <row r="141" spans="2:65" s="1" customFormat="1" ht="21.75" customHeight="1">
      <c r="B141" s="139"/>
      <c r="C141" s="140" t="s">
        <v>225</v>
      </c>
      <c r="D141" s="140" t="s">
        <v>187</v>
      </c>
      <c r="E141" s="141" t="s">
        <v>1438</v>
      </c>
      <c r="F141" s="142" t="s">
        <v>1439</v>
      </c>
      <c r="G141" s="143" t="s">
        <v>255</v>
      </c>
      <c r="H141" s="144">
        <v>4</v>
      </c>
      <c r="I141" s="145"/>
      <c r="J141" s="146">
        <f t="shared" si="10"/>
        <v>0</v>
      </c>
      <c r="K141" s="147"/>
      <c r="L141" s="28"/>
      <c r="M141" s="148" t="s">
        <v>1</v>
      </c>
      <c r="N141" s="149" t="s">
        <v>36</v>
      </c>
      <c r="P141" s="150">
        <f t="shared" si="11"/>
        <v>0</v>
      </c>
      <c r="Q141" s="150">
        <v>0</v>
      </c>
      <c r="R141" s="150">
        <f t="shared" si="12"/>
        <v>0</v>
      </c>
      <c r="S141" s="150">
        <v>0</v>
      </c>
      <c r="T141" s="151">
        <f t="shared" si="13"/>
        <v>0</v>
      </c>
      <c r="AR141" s="152" t="s">
        <v>191</v>
      </c>
      <c r="AT141" s="152" t="s">
        <v>187</v>
      </c>
      <c r="AU141" s="152" t="s">
        <v>77</v>
      </c>
      <c r="AY141" s="13" t="s">
        <v>185</v>
      </c>
      <c r="BE141" s="153">
        <f t="shared" si="14"/>
        <v>0</v>
      </c>
      <c r="BF141" s="153">
        <f t="shared" si="15"/>
        <v>0</v>
      </c>
      <c r="BG141" s="153">
        <f t="shared" si="16"/>
        <v>0</v>
      </c>
      <c r="BH141" s="153">
        <f t="shared" si="17"/>
        <v>0</v>
      </c>
      <c r="BI141" s="153">
        <f t="shared" si="18"/>
        <v>0</v>
      </c>
      <c r="BJ141" s="13" t="s">
        <v>83</v>
      </c>
      <c r="BK141" s="153">
        <f t="shared" si="19"/>
        <v>0</v>
      </c>
      <c r="BL141" s="13" t="s">
        <v>191</v>
      </c>
      <c r="BM141" s="152" t="s">
        <v>269</v>
      </c>
    </row>
    <row r="142" spans="2:65" s="1" customFormat="1" ht="16.5" customHeight="1">
      <c r="B142" s="139"/>
      <c r="C142" s="140" t="s">
        <v>230</v>
      </c>
      <c r="D142" s="140" t="s">
        <v>187</v>
      </c>
      <c r="E142" s="141" t="s">
        <v>1440</v>
      </c>
      <c r="F142" s="142" t="s">
        <v>1441</v>
      </c>
      <c r="G142" s="143" t="s">
        <v>255</v>
      </c>
      <c r="H142" s="144">
        <v>2</v>
      </c>
      <c r="I142" s="145"/>
      <c r="J142" s="146">
        <f t="shared" si="10"/>
        <v>0</v>
      </c>
      <c r="K142" s="147"/>
      <c r="L142" s="28"/>
      <c r="M142" s="148" t="s">
        <v>1</v>
      </c>
      <c r="N142" s="149" t="s">
        <v>36</v>
      </c>
      <c r="P142" s="150">
        <f t="shared" si="11"/>
        <v>0</v>
      </c>
      <c r="Q142" s="150">
        <v>0</v>
      </c>
      <c r="R142" s="150">
        <f t="shared" si="12"/>
        <v>0</v>
      </c>
      <c r="S142" s="150">
        <v>0</v>
      </c>
      <c r="T142" s="151">
        <f t="shared" si="13"/>
        <v>0</v>
      </c>
      <c r="AR142" s="152" t="s">
        <v>191</v>
      </c>
      <c r="AT142" s="152" t="s">
        <v>187</v>
      </c>
      <c r="AU142" s="152" t="s">
        <v>77</v>
      </c>
      <c r="AY142" s="13" t="s">
        <v>185</v>
      </c>
      <c r="BE142" s="153">
        <f t="shared" si="14"/>
        <v>0</v>
      </c>
      <c r="BF142" s="153">
        <f t="shared" si="15"/>
        <v>0</v>
      </c>
      <c r="BG142" s="153">
        <f t="shared" si="16"/>
        <v>0</v>
      </c>
      <c r="BH142" s="153">
        <f t="shared" si="17"/>
        <v>0</v>
      </c>
      <c r="BI142" s="153">
        <f t="shared" si="18"/>
        <v>0</v>
      </c>
      <c r="BJ142" s="13" t="s">
        <v>83</v>
      </c>
      <c r="BK142" s="153">
        <f t="shared" si="19"/>
        <v>0</v>
      </c>
      <c r="BL142" s="13" t="s">
        <v>191</v>
      </c>
      <c r="BM142" s="152" t="s">
        <v>277</v>
      </c>
    </row>
    <row r="143" spans="2:65" s="1" customFormat="1" ht="16.5" customHeight="1">
      <c r="B143" s="139"/>
      <c r="C143" s="140" t="s">
        <v>234</v>
      </c>
      <c r="D143" s="140" t="s">
        <v>187</v>
      </c>
      <c r="E143" s="141" t="s">
        <v>1442</v>
      </c>
      <c r="F143" s="142" t="s">
        <v>1443</v>
      </c>
      <c r="G143" s="143" t="s">
        <v>255</v>
      </c>
      <c r="H143" s="144">
        <v>2</v>
      </c>
      <c r="I143" s="145"/>
      <c r="J143" s="146">
        <f t="shared" si="10"/>
        <v>0</v>
      </c>
      <c r="K143" s="147"/>
      <c r="L143" s="28"/>
      <c r="M143" s="148" t="s">
        <v>1</v>
      </c>
      <c r="N143" s="149" t="s">
        <v>36</v>
      </c>
      <c r="P143" s="150">
        <f t="shared" si="11"/>
        <v>0</v>
      </c>
      <c r="Q143" s="150">
        <v>0</v>
      </c>
      <c r="R143" s="150">
        <f t="shared" si="12"/>
        <v>0</v>
      </c>
      <c r="S143" s="150">
        <v>0</v>
      </c>
      <c r="T143" s="151">
        <f t="shared" si="13"/>
        <v>0</v>
      </c>
      <c r="AR143" s="152" t="s">
        <v>191</v>
      </c>
      <c r="AT143" s="152" t="s">
        <v>187</v>
      </c>
      <c r="AU143" s="152" t="s">
        <v>77</v>
      </c>
      <c r="AY143" s="13" t="s">
        <v>185</v>
      </c>
      <c r="BE143" s="153">
        <f t="shared" si="14"/>
        <v>0</v>
      </c>
      <c r="BF143" s="153">
        <f t="shared" si="15"/>
        <v>0</v>
      </c>
      <c r="BG143" s="153">
        <f t="shared" si="16"/>
        <v>0</v>
      </c>
      <c r="BH143" s="153">
        <f t="shared" si="17"/>
        <v>0</v>
      </c>
      <c r="BI143" s="153">
        <f t="shared" si="18"/>
        <v>0</v>
      </c>
      <c r="BJ143" s="13" t="s">
        <v>83</v>
      </c>
      <c r="BK143" s="153">
        <f t="shared" si="19"/>
        <v>0</v>
      </c>
      <c r="BL143" s="13" t="s">
        <v>191</v>
      </c>
      <c r="BM143" s="152" t="s">
        <v>285</v>
      </c>
    </row>
    <row r="144" spans="2:65" s="1" customFormat="1" ht="16.5" customHeight="1">
      <c r="B144" s="139"/>
      <c r="C144" s="140" t="s">
        <v>238</v>
      </c>
      <c r="D144" s="140" t="s">
        <v>187</v>
      </c>
      <c r="E144" s="141" t="s">
        <v>1444</v>
      </c>
      <c r="F144" s="142" t="s">
        <v>1445</v>
      </c>
      <c r="G144" s="143" t="s">
        <v>255</v>
      </c>
      <c r="H144" s="144">
        <v>10</v>
      </c>
      <c r="I144" s="145"/>
      <c r="J144" s="146">
        <f t="shared" si="10"/>
        <v>0</v>
      </c>
      <c r="K144" s="147"/>
      <c r="L144" s="28"/>
      <c r="M144" s="148" t="s">
        <v>1</v>
      </c>
      <c r="N144" s="149" t="s">
        <v>36</v>
      </c>
      <c r="P144" s="150">
        <f t="shared" si="11"/>
        <v>0</v>
      </c>
      <c r="Q144" s="150">
        <v>0</v>
      </c>
      <c r="R144" s="150">
        <f t="shared" si="12"/>
        <v>0</v>
      </c>
      <c r="S144" s="150">
        <v>0</v>
      </c>
      <c r="T144" s="151">
        <f t="shared" si="13"/>
        <v>0</v>
      </c>
      <c r="AR144" s="152" t="s">
        <v>191</v>
      </c>
      <c r="AT144" s="152" t="s">
        <v>187</v>
      </c>
      <c r="AU144" s="152" t="s">
        <v>77</v>
      </c>
      <c r="AY144" s="13" t="s">
        <v>185</v>
      </c>
      <c r="BE144" s="153">
        <f t="shared" si="14"/>
        <v>0</v>
      </c>
      <c r="BF144" s="153">
        <f t="shared" si="15"/>
        <v>0</v>
      </c>
      <c r="BG144" s="153">
        <f t="shared" si="16"/>
        <v>0</v>
      </c>
      <c r="BH144" s="153">
        <f t="shared" si="17"/>
        <v>0</v>
      </c>
      <c r="BI144" s="153">
        <f t="shared" si="18"/>
        <v>0</v>
      </c>
      <c r="BJ144" s="13" t="s">
        <v>83</v>
      </c>
      <c r="BK144" s="153">
        <f t="shared" si="19"/>
        <v>0</v>
      </c>
      <c r="BL144" s="13" t="s">
        <v>191</v>
      </c>
      <c r="BM144" s="152" t="s">
        <v>294</v>
      </c>
    </row>
    <row r="145" spans="2:65" s="1" customFormat="1" ht="16.5" customHeight="1">
      <c r="B145" s="139"/>
      <c r="C145" s="140" t="s">
        <v>244</v>
      </c>
      <c r="D145" s="140" t="s">
        <v>187</v>
      </c>
      <c r="E145" s="141" t="s">
        <v>1446</v>
      </c>
      <c r="F145" s="142" t="s">
        <v>1447</v>
      </c>
      <c r="G145" s="143" t="s">
        <v>255</v>
      </c>
      <c r="H145" s="144">
        <v>30</v>
      </c>
      <c r="I145" s="145"/>
      <c r="J145" s="146">
        <f t="shared" si="10"/>
        <v>0</v>
      </c>
      <c r="K145" s="147"/>
      <c r="L145" s="28"/>
      <c r="M145" s="148" t="s">
        <v>1</v>
      </c>
      <c r="N145" s="149" t="s">
        <v>36</v>
      </c>
      <c r="P145" s="150">
        <f t="shared" si="11"/>
        <v>0</v>
      </c>
      <c r="Q145" s="150">
        <v>0</v>
      </c>
      <c r="R145" s="150">
        <f t="shared" si="12"/>
        <v>0</v>
      </c>
      <c r="S145" s="150">
        <v>0</v>
      </c>
      <c r="T145" s="151">
        <f t="shared" si="13"/>
        <v>0</v>
      </c>
      <c r="AR145" s="152" t="s">
        <v>191</v>
      </c>
      <c r="AT145" s="152" t="s">
        <v>187</v>
      </c>
      <c r="AU145" s="152" t="s">
        <v>77</v>
      </c>
      <c r="AY145" s="13" t="s">
        <v>185</v>
      </c>
      <c r="BE145" s="153">
        <f t="shared" si="14"/>
        <v>0</v>
      </c>
      <c r="BF145" s="153">
        <f t="shared" si="15"/>
        <v>0</v>
      </c>
      <c r="BG145" s="153">
        <f t="shared" si="16"/>
        <v>0</v>
      </c>
      <c r="BH145" s="153">
        <f t="shared" si="17"/>
        <v>0</v>
      </c>
      <c r="BI145" s="153">
        <f t="shared" si="18"/>
        <v>0</v>
      </c>
      <c r="BJ145" s="13" t="s">
        <v>83</v>
      </c>
      <c r="BK145" s="153">
        <f t="shared" si="19"/>
        <v>0</v>
      </c>
      <c r="BL145" s="13" t="s">
        <v>191</v>
      </c>
      <c r="BM145" s="152" t="s">
        <v>302</v>
      </c>
    </row>
    <row r="146" spans="2:65" s="11" customFormat="1" ht="26" customHeight="1">
      <c r="B146" s="127"/>
      <c r="D146" s="128" t="s">
        <v>69</v>
      </c>
      <c r="E146" s="129" t="s">
        <v>1358</v>
      </c>
      <c r="F146" s="129" t="s">
        <v>1448</v>
      </c>
      <c r="I146" s="130"/>
      <c r="J146" s="131">
        <f>BK146</f>
        <v>0</v>
      </c>
      <c r="L146" s="127"/>
      <c r="M146" s="132"/>
      <c r="P146" s="133">
        <f>SUM(P147:P151)</f>
        <v>0</v>
      </c>
      <c r="R146" s="133">
        <f>SUM(R147:R151)</f>
        <v>0</v>
      </c>
      <c r="T146" s="134">
        <f>SUM(T147:T151)</f>
        <v>0</v>
      </c>
      <c r="AR146" s="128" t="s">
        <v>77</v>
      </c>
      <c r="AT146" s="135" t="s">
        <v>69</v>
      </c>
      <c r="AU146" s="135" t="s">
        <v>70</v>
      </c>
      <c r="AY146" s="128" t="s">
        <v>185</v>
      </c>
      <c r="BK146" s="136">
        <f>SUM(BK147:BK151)</f>
        <v>0</v>
      </c>
    </row>
    <row r="147" spans="2:65" s="1" customFormat="1" ht="16.5" customHeight="1">
      <c r="B147" s="139"/>
      <c r="C147" s="140" t="s">
        <v>248</v>
      </c>
      <c r="D147" s="140" t="s">
        <v>187</v>
      </c>
      <c r="E147" s="141" t="s">
        <v>1449</v>
      </c>
      <c r="F147" s="142" t="s">
        <v>1450</v>
      </c>
      <c r="G147" s="143" t="s">
        <v>241</v>
      </c>
      <c r="H147" s="144">
        <v>620</v>
      </c>
      <c r="I147" s="145"/>
      <c r="J147" s="146">
        <f>ROUND(I147*H147,2)</f>
        <v>0</v>
      </c>
      <c r="K147" s="147"/>
      <c r="L147" s="28"/>
      <c r="M147" s="148" t="s">
        <v>1</v>
      </c>
      <c r="N147" s="149" t="s">
        <v>36</v>
      </c>
      <c r="P147" s="150">
        <f>O147*H147</f>
        <v>0</v>
      </c>
      <c r="Q147" s="150">
        <v>0</v>
      </c>
      <c r="R147" s="150">
        <f>Q147*H147</f>
        <v>0</v>
      </c>
      <c r="S147" s="150">
        <v>0</v>
      </c>
      <c r="T147" s="151">
        <f>S147*H147</f>
        <v>0</v>
      </c>
      <c r="AR147" s="152" t="s">
        <v>191</v>
      </c>
      <c r="AT147" s="152" t="s">
        <v>187</v>
      </c>
      <c r="AU147" s="152" t="s">
        <v>77</v>
      </c>
      <c r="AY147" s="13" t="s">
        <v>185</v>
      </c>
      <c r="BE147" s="153">
        <f>IF(N147="základná",J147,0)</f>
        <v>0</v>
      </c>
      <c r="BF147" s="153">
        <f>IF(N147="znížená",J147,0)</f>
        <v>0</v>
      </c>
      <c r="BG147" s="153">
        <f>IF(N147="zákl. prenesená",J147,0)</f>
        <v>0</v>
      </c>
      <c r="BH147" s="153">
        <f>IF(N147="zníž. prenesená",J147,0)</f>
        <v>0</v>
      </c>
      <c r="BI147" s="153">
        <f>IF(N147="nulová",J147,0)</f>
        <v>0</v>
      </c>
      <c r="BJ147" s="13" t="s">
        <v>83</v>
      </c>
      <c r="BK147" s="153">
        <f>ROUND(I147*H147,2)</f>
        <v>0</v>
      </c>
      <c r="BL147" s="13" t="s">
        <v>191</v>
      </c>
      <c r="BM147" s="152" t="s">
        <v>310</v>
      </c>
    </row>
    <row r="148" spans="2:65" s="1" customFormat="1" ht="21.75" customHeight="1">
      <c r="B148" s="139"/>
      <c r="C148" s="140" t="s">
        <v>252</v>
      </c>
      <c r="D148" s="140" t="s">
        <v>187</v>
      </c>
      <c r="E148" s="141" t="s">
        <v>1451</v>
      </c>
      <c r="F148" s="142" t="s">
        <v>1452</v>
      </c>
      <c r="G148" s="143" t="s">
        <v>241</v>
      </c>
      <c r="H148" s="144">
        <v>240</v>
      </c>
      <c r="I148" s="145"/>
      <c r="J148" s="146">
        <f>ROUND(I148*H148,2)</f>
        <v>0</v>
      </c>
      <c r="K148" s="147"/>
      <c r="L148" s="28"/>
      <c r="M148" s="148" t="s">
        <v>1</v>
      </c>
      <c r="N148" s="149" t="s">
        <v>36</v>
      </c>
      <c r="P148" s="150">
        <f>O148*H148</f>
        <v>0</v>
      </c>
      <c r="Q148" s="150">
        <v>0</v>
      </c>
      <c r="R148" s="150">
        <f>Q148*H148</f>
        <v>0</v>
      </c>
      <c r="S148" s="150">
        <v>0</v>
      </c>
      <c r="T148" s="151">
        <f>S148*H148</f>
        <v>0</v>
      </c>
      <c r="AR148" s="152" t="s">
        <v>191</v>
      </c>
      <c r="AT148" s="152" t="s">
        <v>187</v>
      </c>
      <c r="AU148" s="152" t="s">
        <v>77</v>
      </c>
      <c r="AY148" s="13" t="s">
        <v>185</v>
      </c>
      <c r="BE148" s="153">
        <f>IF(N148="základná",J148,0)</f>
        <v>0</v>
      </c>
      <c r="BF148" s="153">
        <f>IF(N148="znížená",J148,0)</f>
        <v>0</v>
      </c>
      <c r="BG148" s="153">
        <f>IF(N148="zákl. prenesená",J148,0)</f>
        <v>0</v>
      </c>
      <c r="BH148" s="153">
        <f>IF(N148="zníž. prenesená",J148,0)</f>
        <v>0</v>
      </c>
      <c r="BI148" s="153">
        <f>IF(N148="nulová",J148,0)</f>
        <v>0</v>
      </c>
      <c r="BJ148" s="13" t="s">
        <v>83</v>
      </c>
      <c r="BK148" s="153">
        <f>ROUND(I148*H148,2)</f>
        <v>0</v>
      </c>
      <c r="BL148" s="13" t="s">
        <v>191</v>
      </c>
      <c r="BM148" s="152" t="s">
        <v>318</v>
      </c>
    </row>
    <row r="149" spans="2:65" s="1" customFormat="1" ht="16.5" customHeight="1">
      <c r="B149" s="139"/>
      <c r="C149" s="140" t="s">
        <v>257</v>
      </c>
      <c r="D149" s="140" t="s">
        <v>187</v>
      </c>
      <c r="E149" s="141" t="s">
        <v>1453</v>
      </c>
      <c r="F149" s="142" t="s">
        <v>1454</v>
      </c>
      <c r="G149" s="143" t="s">
        <v>241</v>
      </c>
      <c r="H149" s="144">
        <v>860</v>
      </c>
      <c r="I149" s="145"/>
      <c r="J149" s="146">
        <f>ROUND(I149*H149,2)</f>
        <v>0</v>
      </c>
      <c r="K149" s="147"/>
      <c r="L149" s="28"/>
      <c r="M149" s="148" t="s">
        <v>1</v>
      </c>
      <c r="N149" s="149" t="s">
        <v>36</v>
      </c>
      <c r="P149" s="150">
        <f>O149*H149</f>
        <v>0</v>
      </c>
      <c r="Q149" s="150">
        <v>0</v>
      </c>
      <c r="R149" s="150">
        <f>Q149*H149</f>
        <v>0</v>
      </c>
      <c r="S149" s="150">
        <v>0</v>
      </c>
      <c r="T149" s="151">
        <f>S149*H149</f>
        <v>0</v>
      </c>
      <c r="AR149" s="152" t="s">
        <v>191</v>
      </c>
      <c r="AT149" s="152" t="s">
        <v>187</v>
      </c>
      <c r="AU149" s="152" t="s">
        <v>77</v>
      </c>
      <c r="AY149" s="13" t="s">
        <v>185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3" t="s">
        <v>83</v>
      </c>
      <c r="BK149" s="153">
        <f>ROUND(I149*H149,2)</f>
        <v>0</v>
      </c>
      <c r="BL149" s="13" t="s">
        <v>191</v>
      </c>
      <c r="BM149" s="152" t="s">
        <v>326</v>
      </c>
    </row>
    <row r="150" spans="2:65" s="1" customFormat="1" ht="21.75" customHeight="1">
      <c r="B150" s="139"/>
      <c r="C150" s="140" t="s">
        <v>261</v>
      </c>
      <c r="D150" s="140" t="s">
        <v>187</v>
      </c>
      <c r="E150" s="141" t="s">
        <v>1455</v>
      </c>
      <c r="F150" s="142" t="s">
        <v>1456</v>
      </c>
      <c r="G150" s="143" t="s">
        <v>255</v>
      </c>
      <c r="H150" s="144">
        <v>112</v>
      </c>
      <c r="I150" s="145"/>
      <c r="J150" s="146">
        <f>ROUND(I150*H150,2)</f>
        <v>0</v>
      </c>
      <c r="K150" s="147"/>
      <c r="L150" s="28"/>
      <c r="M150" s="148" t="s">
        <v>1</v>
      </c>
      <c r="N150" s="149" t="s">
        <v>36</v>
      </c>
      <c r="P150" s="150">
        <f>O150*H150</f>
        <v>0</v>
      </c>
      <c r="Q150" s="150">
        <v>0</v>
      </c>
      <c r="R150" s="150">
        <f>Q150*H150</f>
        <v>0</v>
      </c>
      <c r="S150" s="150">
        <v>0</v>
      </c>
      <c r="T150" s="151">
        <f>S150*H150</f>
        <v>0</v>
      </c>
      <c r="AR150" s="152" t="s">
        <v>191</v>
      </c>
      <c r="AT150" s="152" t="s">
        <v>187</v>
      </c>
      <c r="AU150" s="152" t="s">
        <v>77</v>
      </c>
      <c r="AY150" s="13" t="s">
        <v>185</v>
      </c>
      <c r="BE150" s="153">
        <f>IF(N150="základná",J150,0)</f>
        <v>0</v>
      </c>
      <c r="BF150" s="153">
        <f>IF(N150="znížená",J150,0)</f>
        <v>0</v>
      </c>
      <c r="BG150" s="153">
        <f>IF(N150="zákl. prenesená",J150,0)</f>
        <v>0</v>
      </c>
      <c r="BH150" s="153">
        <f>IF(N150="zníž. prenesená",J150,0)</f>
        <v>0</v>
      </c>
      <c r="BI150" s="153">
        <f>IF(N150="nulová",J150,0)</f>
        <v>0</v>
      </c>
      <c r="BJ150" s="13" t="s">
        <v>83</v>
      </c>
      <c r="BK150" s="153">
        <f>ROUND(I150*H150,2)</f>
        <v>0</v>
      </c>
      <c r="BL150" s="13" t="s">
        <v>191</v>
      </c>
      <c r="BM150" s="152" t="s">
        <v>334</v>
      </c>
    </row>
    <row r="151" spans="2:65" s="1" customFormat="1" ht="16.5" customHeight="1">
      <c r="B151" s="139"/>
      <c r="C151" s="140" t="s">
        <v>265</v>
      </c>
      <c r="D151" s="140" t="s">
        <v>187</v>
      </c>
      <c r="E151" s="141" t="s">
        <v>1457</v>
      </c>
      <c r="F151" s="142" t="s">
        <v>1458</v>
      </c>
      <c r="G151" s="143" t="s">
        <v>1098</v>
      </c>
      <c r="H151" s="144">
        <v>1</v>
      </c>
      <c r="I151" s="145"/>
      <c r="J151" s="146">
        <f>ROUND(I151*H151,2)</f>
        <v>0</v>
      </c>
      <c r="K151" s="147"/>
      <c r="L151" s="28"/>
      <c r="M151" s="148" t="s">
        <v>1</v>
      </c>
      <c r="N151" s="149" t="s">
        <v>36</v>
      </c>
      <c r="P151" s="150">
        <f>O151*H151</f>
        <v>0</v>
      </c>
      <c r="Q151" s="150">
        <v>0</v>
      </c>
      <c r="R151" s="150">
        <f>Q151*H151</f>
        <v>0</v>
      </c>
      <c r="S151" s="150">
        <v>0</v>
      </c>
      <c r="T151" s="151">
        <f>S151*H151</f>
        <v>0</v>
      </c>
      <c r="AR151" s="152" t="s">
        <v>191</v>
      </c>
      <c r="AT151" s="152" t="s">
        <v>187</v>
      </c>
      <c r="AU151" s="152" t="s">
        <v>77</v>
      </c>
      <c r="AY151" s="13" t="s">
        <v>185</v>
      </c>
      <c r="BE151" s="153">
        <f>IF(N151="základná",J151,0)</f>
        <v>0</v>
      </c>
      <c r="BF151" s="153">
        <f>IF(N151="znížená",J151,0)</f>
        <v>0</v>
      </c>
      <c r="BG151" s="153">
        <f>IF(N151="zákl. prenesená",J151,0)</f>
        <v>0</v>
      </c>
      <c r="BH151" s="153">
        <f>IF(N151="zníž. prenesená",J151,0)</f>
        <v>0</v>
      </c>
      <c r="BI151" s="153">
        <f>IF(N151="nulová",J151,0)</f>
        <v>0</v>
      </c>
      <c r="BJ151" s="13" t="s">
        <v>83</v>
      </c>
      <c r="BK151" s="153">
        <f>ROUND(I151*H151,2)</f>
        <v>0</v>
      </c>
      <c r="BL151" s="13" t="s">
        <v>191</v>
      </c>
      <c r="BM151" s="152" t="s">
        <v>342</v>
      </c>
    </row>
    <row r="152" spans="2:65" s="11" customFormat="1" ht="26" customHeight="1">
      <c r="B152" s="127"/>
      <c r="D152" s="128" t="s">
        <v>69</v>
      </c>
      <c r="E152" s="129" t="s">
        <v>1386</v>
      </c>
      <c r="F152" s="129" t="s">
        <v>1459</v>
      </c>
      <c r="I152" s="130"/>
      <c r="J152" s="131">
        <f>BK152</f>
        <v>0</v>
      </c>
      <c r="L152" s="127"/>
      <c r="M152" s="132"/>
      <c r="P152" s="133">
        <f>SUM(P153:P155)</f>
        <v>0</v>
      </c>
      <c r="R152" s="133">
        <f>SUM(R153:R155)</f>
        <v>0</v>
      </c>
      <c r="T152" s="134">
        <f>SUM(T153:T155)</f>
        <v>0</v>
      </c>
      <c r="AR152" s="128" t="s">
        <v>77</v>
      </c>
      <c r="AT152" s="135" t="s">
        <v>69</v>
      </c>
      <c r="AU152" s="135" t="s">
        <v>70</v>
      </c>
      <c r="AY152" s="128" t="s">
        <v>185</v>
      </c>
      <c r="BK152" s="136">
        <f>SUM(BK153:BK155)</f>
        <v>0</v>
      </c>
    </row>
    <row r="153" spans="2:65" s="1" customFormat="1" ht="16.5" customHeight="1">
      <c r="B153" s="139"/>
      <c r="C153" s="140" t="s">
        <v>269</v>
      </c>
      <c r="D153" s="140" t="s">
        <v>187</v>
      </c>
      <c r="E153" s="141" t="s">
        <v>1399</v>
      </c>
      <c r="F153" s="142" t="s">
        <v>1460</v>
      </c>
      <c r="G153" s="143" t="s">
        <v>1401</v>
      </c>
      <c r="H153" s="144">
        <v>1450</v>
      </c>
      <c r="I153" s="145"/>
      <c r="J153" s="146">
        <f>ROUND(I153*H153,2)</f>
        <v>0</v>
      </c>
      <c r="K153" s="147"/>
      <c r="L153" s="28"/>
      <c r="M153" s="148" t="s">
        <v>1</v>
      </c>
      <c r="N153" s="149" t="s">
        <v>36</v>
      </c>
      <c r="P153" s="150">
        <f>O153*H153</f>
        <v>0</v>
      </c>
      <c r="Q153" s="150">
        <v>0</v>
      </c>
      <c r="R153" s="150">
        <f>Q153*H153</f>
        <v>0</v>
      </c>
      <c r="S153" s="150">
        <v>0</v>
      </c>
      <c r="T153" s="151">
        <f>S153*H153</f>
        <v>0</v>
      </c>
      <c r="AR153" s="152" t="s">
        <v>191</v>
      </c>
      <c r="AT153" s="152" t="s">
        <v>187</v>
      </c>
      <c r="AU153" s="152" t="s">
        <v>77</v>
      </c>
      <c r="AY153" s="13" t="s">
        <v>185</v>
      </c>
      <c r="BE153" s="153">
        <f>IF(N153="základná",J153,0)</f>
        <v>0</v>
      </c>
      <c r="BF153" s="153">
        <f>IF(N153="znížená",J153,0)</f>
        <v>0</v>
      </c>
      <c r="BG153" s="153">
        <f>IF(N153="zákl. prenesená",J153,0)</f>
        <v>0</v>
      </c>
      <c r="BH153" s="153">
        <f>IF(N153="zníž. prenesená",J153,0)</f>
        <v>0</v>
      </c>
      <c r="BI153" s="153">
        <f>IF(N153="nulová",J153,0)</f>
        <v>0</v>
      </c>
      <c r="BJ153" s="13" t="s">
        <v>83</v>
      </c>
      <c r="BK153" s="153">
        <f>ROUND(I153*H153,2)</f>
        <v>0</v>
      </c>
      <c r="BL153" s="13" t="s">
        <v>191</v>
      </c>
      <c r="BM153" s="152" t="s">
        <v>350</v>
      </c>
    </row>
    <row r="154" spans="2:65" s="1" customFormat="1" ht="16.5" customHeight="1">
      <c r="B154" s="139"/>
      <c r="C154" s="140" t="s">
        <v>273</v>
      </c>
      <c r="D154" s="140" t="s">
        <v>187</v>
      </c>
      <c r="E154" s="141" t="s">
        <v>1402</v>
      </c>
      <c r="F154" s="142" t="s">
        <v>1461</v>
      </c>
      <c r="G154" s="143" t="s">
        <v>223</v>
      </c>
      <c r="H154" s="144">
        <v>0.65</v>
      </c>
      <c r="I154" s="145"/>
      <c r="J154" s="146">
        <f>ROUND(I154*H154,2)</f>
        <v>0</v>
      </c>
      <c r="K154" s="147"/>
      <c r="L154" s="28"/>
      <c r="M154" s="148" t="s">
        <v>1</v>
      </c>
      <c r="N154" s="149" t="s">
        <v>36</v>
      </c>
      <c r="P154" s="150">
        <f>O154*H154</f>
        <v>0</v>
      </c>
      <c r="Q154" s="150">
        <v>0</v>
      </c>
      <c r="R154" s="150">
        <f>Q154*H154</f>
        <v>0</v>
      </c>
      <c r="S154" s="150">
        <v>0</v>
      </c>
      <c r="T154" s="151">
        <f>S154*H154</f>
        <v>0</v>
      </c>
      <c r="AR154" s="152" t="s">
        <v>191</v>
      </c>
      <c r="AT154" s="152" t="s">
        <v>187</v>
      </c>
      <c r="AU154" s="152" t="s">
        <v>77</v>
      </c>
      <c r="AY154" s="13" t="s">
        <v>185</v>
      </c>
      <c r="BE154" s="153">
        <f>IF(N154="základná",J154,0)</f>
        <v>0</v>
      </c>
      <c r="BF154" s="153">
        <f>IF(N154="znížená",J154,0)</f>
        <v>0</v>
      </c>
      <c r="BG154" s="153">
        <f>IF(N154="zákl. prenesená",J154,0)</f>
        <v>0</v>
      </c>
      <c r="BH154" s="153">
        <f>IF(N154="zníž. prenesená",J154,0)</f>
        <v>0</v>
      </c>
      <c r="BI154" s="153">
        <f>IF(N154="nulová",J154,0)</f>
        <v>0</v>
      </c>
      <c r="BJ154" s="13" t="s">
        <v>83</v>
      </c>
      <c r="BK154" s="153">
        <f>ROUND(I154*H154,2)</f>
        <v>0</v>
      </c>
      <c r="BL154" s="13" t="s">
        <v>191</v>
      </c>
      <c r="BM154" s="152" t="s">
        <v>358</v>
      </c>
    </row>
    <row r="155" spans="2:65" s="1" customFormat="1" ht="16.5" customHeight="1">
      <c r="B155" s="139"/>
      <c r="C155" s="140" t="s">
        <v>277</v>
      </c>
      <c r="D155" s="140" t="s">
        <v>187</v>
      </c>
      <c r="E155" s="141" t="s">
        <v>1404</v>
      </c>
      <c r="F155" s="142" t="s">
        <v>1462</v>
      </c>
      <c r="G155" s="143" t="s">
        <v>1098</v>
      </c>
      <c r="H155" s="144">
        <v>1</v>
      </c>
      <c r="I155" s="145"/>
      <c r="J155" s="146">
        <f>ROUND(I155*H155,2)</f>
        <v>0</v>
      </c>
      <c r="K155" s="147"/>
      <c r="L155" s="28"/>
      <c r="M155" s="148" t="s">
        <v>1</v>
      </c>
      <c r="N155" s="149" t="s">
        <v>36</v>
      </c>
      <c r="P155" s="150">
        <f>O155*H155</f>
        <v>0</v>
      </c>
      <c r="Q155" s="150">
        <v>0</v>
      </c>
      <c r="R155" s="150">
        <f>Q155*H155</f>
        <v>0</v>
      </c>
      <c r="S155" s="150">
        <v>0</v>
      </c>
      <c r="T155" s="151">
        <f>S155*H155</f>
        <v>0</v>
      </c>
      <c r="AR155" s="152" t="s">
        <v>191</v>
      </c>
      <c r="AT155" s="152" t="s">
        <v>187</v>
      </c>
      <c r="AU155" s="152" t="s">
        <v>77</v>
      </c>
      <c r="AY155" s="13" t="s">
        <v>185</v>
      </c>
      <c r="BE155" s="153">
        <f>IF(N155="základná",J155,0)</f>
        <v>0</v>
      </c>
      <c r="BF155" s="153">
        <f>IF(N155="znížená",J155,0)</f>
        <v>0</v>
      </c>
      <c r="BG155" s="153">
        <f>IF(N155="zákl. prenesená",J155,0)</f>
        <v>0</v>
      </c>
      <c r="BH155" s="153">
        <f>IF(N155="zníž. prenesená",J155,0)</f>
        <v>0</v>
      </c>
      <c r="BI155" s="153">
        <f>IF(N155="nulová",J155,0)</f>
        <v>0</v>
      </c>
      <c r="BJ155" s="13" t="s">
        <v>83</v>
      </c>
      <c r="BK155" s="153">
        <f>ROUND(I155*H155,2)</f>
        <v>0</v>
      </c>
      <c r="BL155" s="13" t="s">
        <v>191</v>
      </c>
      <c r="BM155" s="152" t="s">
        <v>366</v>
      </c>
    </row>
    <row r="156" spans="2:65" s="11" customFormat="1" ht="26" customHeight="1">
      <c r="B156" s="127"/>
      <c r="D156" s="128" t="s">
        <v>69</v>
      </c>
      <c r="E156" s="129" t="s">
        <v>1463</v>
      </c>
      <c r="F156" s="129" t="s">
        <v>1464</v>
      </c>
      <c r="I156" s="130"/>
      <c r="J156" s="131">
        <f>BK156</f>
        <v>0</v>
      </c>
      <c r="L156" s="127"/>
      <c r="M156" s="132"/>
      <c r="P156" s="133">
        <f>SUM(P157:P161)</f>
        <v>0</v>
      </c>
      <c r="R156" s="133">
        <f>SUM(R157:R161)</f>
        <v>0</v>
      </c>
      <c r="T156" s="134">
        <f>SUM(T157:T161)</f>
        <v>0</v>
      </c>
      <c r="AR156" s="128" t="s">
        <v>77</v>
      </c>
      <c r="AT156" s="135" t="s">
        <v>69</v>
      </c>
      <c r="AU156" s="135" t="s">
        <v>70</v>
      </c>
      <c r="AY156" s="128" t="s">
        <v>185</v>
      </c>
      <c r="BK156" s="136">
        <f>SUM(BK157:BK161)</f>
        <v>0</v>
      </c>
    </row>
    <row r="157" spans="2:65" s="1" customFormat="1" ht="16.5" customHeight="1">
      <c r="B157" s="139"/>
      <c r="C157" s="140" t="s">
        <v>7</v>
      </c>
      <c r="D157" s="140" t="s">
        <v>187</v>
      </c>
      <c r="E157" s="141" t="s">
        <v>1465</v>
      </c>
      <c r="F157" s="142" t="s">
        <v>1466</v>
      </c>
      <c r="G157" s="143" t="s">
        <v>1114</v>
      </c>
      <c r="H157" s="144">
        <v>6</v>
      </c>
      <c r="I157" s="145"/>
      <c r="J157" s="146">
        <f>ROUND(I157*H157,2)</f>
        <v>0</v>
      </c>
      <c r="K157" s="147"/>
      <c r="L157" s="28"/>
      <c r="M157" s="148" t="s">
        <v>1</v>
      </c>
      <c r="N157" s="149" t="s">
        <v>36</v>
      </c>
      <c r="P157" s="150">
        <f>O157*H157</f>
        <v>0</v>
      </c>
      <c r="Q157" s="150">
        <v>0</v>
      </c>
      <c r="R157" s="150">
        <f>Q157*H157</f>
        <v>0</v>
      </c>
      <c r="S157" s="150">
        <v>0</v>
      </c>
      <c r="T157" s="151">
        <f>S157*H157</f>
        <v>0</v>
      </c>
      <c r="AR157" s="152" t="s">
        <v>191</v>
      </c>
      <c r="AT157" s="152" t="s">
        <v>187</v>
      </c>
      <c r="AU157" s="152" t="s">
        <v>77</v>
      </c>
      <c r="AY157" s="13" t="s">
        <v>185</v>
      </c>
      <c r="BE157" s="153">
        <f>IF(N157="základná",J157,0)</f>
        <v>0</v>
      </c>
      <c r="BF157" s="153">
        <f>IF(N157="znížená",J157,0)</f>
        <v>0</v>
      </c>
      <c r="BG157" s="153">
        <f>IF(N157="zákl. prenesená",J157,0)</f>
        <v>0</v>
      </c>
      <c r="BH157" s="153">
        <f>IF(N157="zníž. prenesená",J157,0)</f>
        <v>0</v>
      </c>
      <c r="BI157" s="153">
        <f>IF(N157="nulová",J157,0)</f>
        <v>0</v>
      </c>
      <c r="BJ157" s="13" t="s">
        <v>83</v>
      </c>
      <c r="BK157" s="153">
        <f>ROUND(I157*H157,2)</f>
        <v>0</v>
      </c>
      <c r="BL157" s="13" t="s">
        <v>191</v>
      </c>
      <c r="BM157" s="152" t="s">
        <v>374</v>
      </c>
    </row>
    <row r="158" spans="2:65" s="1" customFormat="1" ht="16.5" customHeight="1">
      <c r="B158" s="139"/>
      <c r="C158" s="140" t="s">
        <v>285</v>
      </c>
      <c r="D158" s="140" t="s">
        <v>187</v>
      </c>
      <c r="E158" s="141" t="s">
        <v>1389</v>
      </c>
      <c r="F158" s="142" t="s">
        <v>1467</v>
      </c>
      <c r="G158" s="143" t="s">
        <v>1085</v>
      </c>
      <c r="H158" s="144">
        <v>14</v>
      </c>
      <c r="I158" s="145"/>
      <c r="J158" s="146">
        <f>ROUND(I158*H158,2)</f>
        <v>0</v>
      </c>
      <c r="K158" s="147"/>
      <c r="L158" s="28"/>
      <c r="M158" s="148" t="s">
        <v>1</v>
      </c>
      <c r="N158" s="149" t="s">
        <v>36</v>
      </c>
      <c r="P158" s="150">
        <f>O158*H158</f>
        <v>0</v>
      </c>
      <c r="Q158" s="150">
        <v>0</v>
      </c>
      <c r="R158" s="150">
        <f>Q158*H158</f>
        <v>0</v>
      </c>
      <c r="S158" s="150">
        <v>0</v>
      </c>
      <c r="T158" s="151">
        <f>S158*H158</f>
        <v>0</v>
      </c>
      <c r="AR158" s="152" t="s">
        <v>191</v>
      </c>
      <c r="AT158" s="152" t="s">
        <v>187</v>
      </c>
      <c r="AU158" s="152" t="s">
        <v>77</v>
      </c>
      <c r="AY158" s="13" t="s">
        <v>185</v>
      </c>
      <c r="BE158" s="153">
        <f>IF(N158="základná",J158,0)</f>
        <v>0</v>
      </c>
      <c r="BF158" s="153">
        <f>IF(N158="znížená",J158,0)</f>
        <v>0</v>
      </c>
      <c r="BG158" s="153">
        <f>IF(N158="zákl. prenesená",J158,0)</f>
        <v>0</v>
      </c>
      <c r="BH158" s="153">
        <f>IF(N158="zníž. prenesená",J158,0)</f>
        <v>0</v>
      </c>
      <c r="BI158" s="153">
        <f>IF(N158="nulová",J158,0)</f>
        <v>0</v>
      </c>
      <c r="BJ158" s="13" t="s">
        <v>83</v>
      </c>
      <c r="BK158" s="153">
        <f>ROUND(I158*H158,2)</f>
        <v>0</v>
      </c>
      <c r="BL158" s="13" t="s">
        <v>191</v>
      </c>
      <c r="BM158" s="152" t="s">
        <v>383</v>
      </c>
    </row>
    <row r="159" spans="2:65" s="1" customFormat="1" ht="16.5" customHeight="1">
      <c r="B159" s="139"/>
      <c r="C159" s="140" t="s">
        <v>290</v>
      </c>
      <c r="D159" s="140" t="s">
        <v>187</v>
      </c>
      <c r="E159" s="141" t="s">
        <v>1391</v>
      </c>
      <c r="F159" s="142" t="s">
        <v>1468</v>
      </c>
      <c r="G159" s="143" t="s">
        <v>1085</v>
      </c>
      <c r="H159" s="144">
        <v>120</v>
      </c>
      <c r="I159" s="145"/>
      <c r="J159" s="146">
        <f>ROUND(I159*H159,2)</f>
        <v>0</v>
      </c>
      <c r="K159" s="147"/>
      <c r="L159" s="28"/>
      <c r="M159" s="148" t="s">
        <v>1</v>
      </c>
      <c r="N159" s="149" t="s">
        <v>36</v>
      </c>
      <c r="P159" s="150">
        <f>O159*H159</f>
        <v>0</v>
      </c>
      <c r="Q159" s="150">
        <v>0</v>
      </c>
      <c r="R159" s="150">
        <f>Q159*H159</f>
        <v>0</v>
      </c>
      <c r="S159" s="150">
        <v>0</v>
      </c>
      <c r="T159" s="151">
        <f>S159*H159</f>
        <v>0</v>
      </c>
      <c r="AR159" s="152" t="s">
        <v>191</v>
      </c>
      <c r="AT159" s="152" t="s">
        <v>187</v>
      </c>
      <c r="AU159" s="152" t="s">
        <v>77</v>
      </c>
      <c r="AY159" s="13" t="s">
        <v>185</v>
      </c>
      <c r="BE159" s="153">
        <f>IF(N159="základná",J159,0)</f>
        <v>0</v>
      </c>
      <c r="BF159" s="153">
        <f>IF(N159="znížená",J159,0)</f>
        <v>0</v>
      </c>
      <c r="BG159" s="153">
        <f>IF(N159="zákl. prenesená",J159,0)</f>
        <v>0</v>
      </c>
      <c r="BH159" s="153">
        <f>IF(N159="zníž. prenesená",J159,0)</f>
        <v>0</v>
      </c>
      <c r="BI159" s="153">
        <f>IF(N159="nulová",J159,0)</f>
        <v>0</v>
      </c>
      <c r="BJ159" s="13" t="s">
        <v>83</v>
      </c>
      <c r="BK159" s="153">
        <f>ROUND(I159*H159,2)</f>
        <v>0</v>
      </c>
      <c r="BL159" s="13" t="s">
        <v>191</v>
      </c>
      <c r="BM159" s="152" t="s">
        <v>391</v>
      </c>
    </row>
    <row r="160" spans="2:65" s="1" customFormat="1" ht="21.75" customHeight="1">
      <c r="B160" s="139"/>
      <c r="C160" s="140" t="s">
        <v>294</v>
      </c>
      <c r="D160" s="140" t="s">
        <v>187</v>
      </c>
      <c r="E160" s="141" t="s">
        <v>1393</v>
      </c>
      <c r="F160" s="142" t="s">
        <v>1469</v>
      </c>
      <c r="G160" s="143" t="s">
        <v>1085</v>
      </c>
      <c r="H160" s="144">
        <v>48</v>
      </c>
      <c r="I160" s="145"/>
      <c r="J160" s="146">
        <f>ROUND(I160*H160,2)</f>
        <v>0</v>
      </c>
      <c r="K160" s="147"/>
      <c r="L160" s="28"/>
      <c r="M160" s="148" t="s">
        <v>1</v>
      </c>
      <c r="N160" s="149" t="s">
        <v>36</v>
      </c>
      <c r="P160" s="150">
        <f>O160*H160</f>
        <v>0</v>
      </c>
      <c r="Q160" s="150">
        <v>0</v>
      </c>
      <c r="R160" s="150">
        <f>Q160*H160</f>
        <v>0</v>
      </c>
      <c r="S160" s="150">
        <v>0</v>
      </c>
      <c r="T160" s="151">
        <f>S160*H160</f>
        <v>0</v>
      </c>
      <c r="AR160" s="152" t="s">
        <v>191</v>
      </c>
      <c r="AT160" s="152" t="s">
        <v>187</v>
      </c>
      <c r="AU160" s="152" t="s">
        <v>77</v>
      </c>
      <c r="AY160" s="13" t="s">
        <v>185</v>
      </c>
      <c r="BE160" s="153">
        <f>IF(N160="základná",J160,0)</f>
        <v>0</v>
      </c>
      <c r="BF160" s="153">
        <f>IF(N160="znížená",J160,0)</f>
        <v>0</v>
      </c>
      <c r="BG160" s="153">
        <f>IF(N160="zákl. prenesená",J160,0)</f>
        <v>0</v>
      </c>
      <c r="BH160" s="153">
        <f>IF(N160="zníž. prenesená",J160,0)</f>
        <v>0</v>
      </c>
      <c r="BI160" s="153">
        <f>IF(N160="nulová",J160,0)</f>
        <v>0</v>
      </c>
      <c r="BJ160" s="13" t="s">
        <v>83</v>
      </c>
      <c r="BK160" s="153">
        <f>ROUND(I160*H160,2)</f>
        <v>0</v>
      </c>
      <c r="BL160" s="13" t="s">
        <v>191</v>
      </c>
      <c r="BM160" s="152" t="s">
        <v>399</v>
      </c>
    </row>
    <row r="161" spans="2:65" s="1" customFormat="1" ht="24.25" customHeight="1">
      <c r="B161" s="139"/>
      <c r="C161" s="140" t="s">
        <v>298</v>
      </c>
      <c r="D161" s="140" t="s">
        <v>187</v>
      </c>
      <c r="E161" s="141" t="s">
        <v>1395</v>
      </c>
      <c r="F161" s="142" t="s">
        <v>1470</v>
      </c>
      <c r="G161" s="143" t="s">
        <v>1098</v>
      </c>
      <c r="H161" s="144">
        <v>1</v>
      </c>
      <c r="I161" s="145"/>
      <c r="J161" s="146">
        <f>ROUND(I161*H161,2)</f>
        <v>0</v>
      </c>
      <c r="K161" s="147"/>
      <c r="L161" s="28"/>
      <c r="M161" s="166" t="s">
        <v>1</v>
      </c>
      <c r="N161" s="167" t="s">
        <v>36</v>
      </c>
      <c r="O161" s="168"/>
      <c r="P161" s="169">
        <f>O161*H161</f>
        <v>0</v>
      </c>
      <c r="Q161" s="169">
        <v>0</v>
      </c>
      <c r="R161" s="169">
        <f>Q161*H161</f>
        <v>0</v>
      </c>
      <c r="S161" s="169">
        <v>0</v>
      </c>
      <c r="T161" s="170">
        <f>S161*H161</f>
        <v>0</v>
      </c>
      <c r="AR161" s="152" t="s">
        <v>191</v>
      </c>
      <c r="AT161" s="152" t="s">
        <v>187</v>
      </c>
      <c r="AU161" s="152" t="s">
        <v>77</v>
      </c>
      <c r="AY161" s="13" t="s">
        <v>185</v>
      </c>
      <c r="BE161" s="153">
        <f>IF(N161="základná",J161,0)</f>
        <v>0</v>
      </c>
      <c r="BF161" s="153">
        <f>IF(N161="znížená",J161,0)</f>
        <v>0</v>
      </c>
      <c r="BG161" s="153">
        <f>IF(N161="zákl. prenesená",J161,0)</f>
        <v>0</v>
      </c>
      <c r="BH161" s="153">
        <f>IF(N161="zníž. prenesená",J161,0)</f>
        <v>0</v>
      </c>
      <c r="BI161" s="153">
        <f>IF(N161="nulová",J161,0)</f>
        <v>0</v>
      </c>
      <c r="BJ161" s="13" t="s">
        <v>83</v>
      </c>
      <c r="BK161" s="153">
        <f>ROUND(I161*H161,2)</f>
        <v>0</v>
      </c>
      <c r="BL161" s="13" t="s">
        <v>191</v>
      </c>
      <c r="BM161" s="152" t="s">
        <v>407</v>
      </c>
    </row>
    <row r="162" spans="2:65" s="1" customFormat="1" ht="7" customHeight="1">
      <c r="B162" s="43"/>
      <c r="C162" s="44"/>
      <c r="D162" s="44"/>
      <c r="E162" s="44"/>
      <c r="F162" s="44"/>
      <c r="G162" s="44"/>
      <c r="H162" s="44"/>
      <c r="I162" s="44"/>
      <c r="J162" s="44"/>
      <c r="K162" s="44"/>
      <c r="L162" s="28"/>
    </row>
  </sheetData>
  <autoFilter ref="C128:K161" xr:uid="{00000000-0009-0000-0000-000007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54"/>
  <sheetViews>
    <sheetView showGridLines="0" workbookViewId="0"/>
  </sheetViews>
  <sheetFormatPr baseColWidth="10" defaultColWidth="8.75" defaultRowHeight="11"/>
  <cols>
    <col min="1" max="1" width="8.25" customWidth="1"/>
    <col min="2" max="2" width="1.25" customWidth="1"/>
    <col min="3" max="4" width="4.25" customWidth="1"/>
    <col min="5" max="5" width="17.25" customWidth="1"/>
    <col min="6" max="6" width="50.75" customWidth="1"/>
    <col min="7" max="7" width="7.5" customWidth="1"/>
    <col min="8" max="8" width="14" customWidth="1"/>
    <col min="9" max="9" width="15.75" customWidth="1"/>
    <col min="10" max="10" width="22.25" customWidth="1"/>
    <col min="11" max="11" width="22.25" hidden="1" customWidth="1"/>
    <col min="12" max="12" width="9.25" customWidth="1"/>
    <col min="13" max="13" width="10.75" hidden="1" customWidth="1"/>
    <col min="14" max="14" width="9.25" hidden="1"/>
    <col min="15" max="20" width="14.25" hidden="1" customWidth="1"/>
    <col min="21" max="21" width="16.25" hidden="1" customWidth="1"/>
    <col min="22" max="22" width="12.25" customWidth="1"/>
    <col min="23" max="23" width="16.25" customWidth="1"/>
    <col min="24" max="24" width="12.25" customWidth="1"/>
    <col min="25" max="25" width="15" customWidth="1"/>
    <col min="26" max="26" width="11" customWidth="1"/>
    <col min="27" max="27" width="15" customWidth="1"/>
    <col min="28" max="28" width="16.25" customWidth="1"/>
    <col min="29" max="29" width="11" customWidth="1"/>
    <col min="30" max="30" width="15" customWidth="1"/>
    <col min="31" max="31" width="16.25" customWidth="1"/>
    <col min="44" max="65" width="9.25" hidden="1"/>
  </cols>
  <sheetData>
    <row r="2" spans="2:46" ht="37" customHeight="1">
      <c r="L2" s="206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3" t="s">
        <v>108</v>
      </c>
    </row>
    <row r="3" spans="2:46" ht="7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6"/>
      <c r="AT3" s="13" t="s">
        <v>70</v>
      </c>
    </row>
    <row r="4" spans="2:46" ht="25" customHeight="1">
      <c r="B4" s="16"/>
      <c r="D4" s="17" t="s">
        <v>133</v>
      </c>
      <c r="L4" s="16"/>
      <c r="M4" s="92" t="s">
        <v>9</v>
      </c>
      <c r="AT4" s="13" t="s">
        <v>3</v>
      </c>
    </row>
    <row r="5" spans="2:46" ht="7" customHeight="1">
      <c r="B5" s="16"/>
      <c r="L5" s="16"/>
    </row>
    <row r="6" spans="2:46" ht="12" customHeight="1">
      <c r="B6" s="16"/>
      <c r="D6" s="23" t="s">
        <v>14</v>
      </c>
      <c r="L6" s="16"/>
    </row>
    <row r="7" spans="2:46" ht="16.5" customHeight="1">
      <c r="B7" s="16"/>
      <c r="E7" s="222" t="str">
        <f>'Rekapitulácia stavby'!K6</f>
        <v>Strelnica Štrky</v>
      </c>
      <c r="F7" s="223"/>
      <c r="G7" s="223"/>
      <c r="H7" s="223"/>
      <c r="L7" s="16"/>
    </row>
    <row r="8" spans="2:46" ht="13">
      <c r="B8" s="16"/>
      <c r="D8" s="23" t="s">
        <v>134</v>
      </c>
      <c r="L8" s="16"/>
    </row>
    <row r="9" spans="2:46" ht="16.5" customHeight="1">
      <c r="B9" s="16"/>
      <c r="E9" s="222" t="s">
        <v>135</v>
      </c>
      <c r="F9" s="188"/>
      <c r="G9" s="188"/>
      <c r="H9" s="188"/>
      <c r="L9" s="16"/>
    </row>
    <row r="10" spans="2:46" ht="12" customHeight="1">
      <c r="B10" s="16"/>
      <c r="D10" s="23" t="s">
        <v>136</v>
      </c>
      <c r="L10" s="16"/>
    </row>
    <row r="11" spans="2:46" s="1" customFormat="1" ht="16.5" customHeight="1">
      <c r="B11" s="28"/>
      <c r="E11" s="219" t="s">
        <v>830</v>
      </c>
      <c r="F11" s="221"/>
      <c r="G11" s="221"/>
      <c r="H11" s="221"/>
      <c r="L11" s="28"/>
    </row>
    <row r="12" spans="2:46" s="1" customFormat="1" ht="12" customHeight="1">
      <c r="B12" s="28"/>
      <c r="D12" s="23" t="s">
        <v>831</v>
      </c>
      <c r="L12" s="28"/>
    </row>
    <row r="13" spans="2:46" s="1" customFormat="1" ht="16.5" customHeight="1">
      <c r="B13" s="28"/>
      <c r="E13" s="178" t="s">
        <v>1471</v>
      </c>
      <c r="F13" s="221"/>
      <c r="G13" s="221"/>
      <c r="H13" s="221"/>
      <c r="L13" s="28"/>
    </row>
    <row r="14" spans="2:46" s="1" customFormat="1">
      <c r="B14" s="28"/>
      <c r="L14" s="28"/>
    </row>
    <row r="15" spans="2:46" s="1" customFormat="1" ht="12" customHeight="1">
      <c r="B15" s="28"/>
      <c r="D15" s="23" t="s">
        <v>16</v>
      </c>
      <c r="F15" s="21" t="s">
        <v>1</v>
      </c>
      <c r="I15" s="23" t="s">
        <v>17</v>
      </c>
      <c r="J15" s="21" t="s">
        <v>1</v>
      </c>
      <c r="L15" s="28"/>
    </row>
    <row r="16" spans="2:46" s="1" customFormat="1" ht="12" customHeight="1">
      <c r="B16" s="28"/>
      <c r="D16" s="23" t="s">
        <v>18</v>
      </c>
      <c r="F16" s="21" t="s">
        <v>19</v>
      </c>
      <c r="I16" s="23" t="s">
        <v>20</v>
      </c>
      <c r="J16" s="51">
        <f>'Rekapitulácia stavby'!AN8</f>
        <v>46034</v>
      </c>
      <c r="L16" s="28"/>
    </row>
    <row r="17" spans="2:12" s="1" customFormat="1" ht="11" customHeight="1">
      <c r="B17" s="28"/>
      <c r="L17" s="28"/>
    </row>
    <row r="18" spans="2:12" s="1" customFormat="1" ht="12" customHeight="1">
      <c r="B18" s="28"/>
      <c r="D18" s="23" t="s">
        <v>21</v>
      </c>
      <c r="I18" s="23" t="s">
        <v>22</v>
      </c>
      <c r="J18" s="21" t="str">
        <f>IF('Rekapitulácia stavby'!AN10="","",'Rekapitulácia stavby'!AN10)</f>
        <v/>
      </c>
      <c r="L18" s="28"/>
    </row>
    <row r="19" spans="2:12" s="1" customFormat="1" ht="18" customHeight="1">
      <c r="B19" s="28"/>
      <c r="E19" s="21" t="str">
        <f>IF('Rekapitulácia stavby'!E11="","",'Rekapitulácia stavby'!E11)</f>
        <v xml:space="preserve"> </v>
      </c>
      <c r="I19" s="23" t="s">
        <v>23</v>
      </c>
      <c r="J19" s="21" t="str">
        <f>IF('Rekapitulácia stavby'!AN11="","",'Rekapitulácia stavby'!AN11)</f>
        <v/>
      </c>
      <c r="L19" s="28"/>
    </row>
    <row r="20" spans="2:12" s="1" customFormat="1" ht="7" customHeight="1">
      <c r="B20" s="28"/>
      <c r="L20" s="28"/>
    </row>
    <row r="21" spans="2:12" s="1" customFormat="1" ht="12" customHeight="1">
      <c r="B21" s="28"/>
      <c r="D21" s="23" t="s">
        <v>24</v>
      </c>
      <c r="I21" s="23" t="s">
        <v>22</v>
      </c>
      <c r="J21" s="24" t="str">
        <f>'Rekapitulácia stavby'!AN13</f>
        <v>Vyplň údaj</v>
      </c>
      <c r="L21" s="28"/>
    </row>
    <row r="22" spans="2:12" s="1" customFormat="1" ht="18" customHeight="1">
      <c r="B22" s="28"/>
      <c r="E22" s="224" t="str">
        <f>'Rekapitulácia stavby'!E14</f>
        <v>Vyplň údaj</v>
      </c>
      <c r="F22" s="187"/>
      <c r="G22" s="187"/>
      <c r="H22" s="187"/>
      <c r="I22" s="23" t="s">
        <v>23</v>
      </c>
      <c r="J22" s="24" t="str">
        <f>'Rekapitulácia stavby'!AN14</f>
        <v>Vyplň údaj</v>
      </c>
      <c r="L22" s="28"/>
    </row>
    <row r="23" spans="2:12" s="1" customFormat="1" ht="7" customHeight="1">
      <c r="B23" s="28"/>
      <c r="L23" s="28"/>
    </row>
    <row r="24" spans="2:12" s="1" customFormat="1" ht="12" customHeight="1">
      <c r="B24" s="28"/>
      <c r="D24" s="23" t="s">
        <v>26</v>
      </c>
      <c r="I24" s="23" t="s">
        <v>22</v>
      </c>
      <c r="J24" s="21" t="str">
        <f>IF('Rekapitulácia stavby'!AN16="","",'Rekapitulácia stavby'!AN16)</f>
        <v/>
      </c>
      <c r="L24" s="28"/>
    </row>
    <row r="25" spans="2:12" s="1" customFormat="1" ht="18" customHeight="1">
      <c r="B25" s="28"/>
      <c r="E25" s="21" t="str">
        <f>IF('Rekapitulácia stavby'!E17="","",'Rekapitulácia stavby'!E17)</f>
        <v xml:space="preserve"> </v>
      </c>
      <c r="I25" s="23" t="s">
        <v>23</v>
      </c>
      <c r="J25" s="21" t="str">
        <f>IF('Rekapitulácia stavby'!AN17="","",'Rekapitulácia stavby'!AN17)</f>
        <v/>
      </c>
      <c r="L25" s="28"/>
    </row>
    <row r="26" spans="2:12" s="1" customFormat="1" ht="7" customHeight="1">
      <c r="B26" s="28"/>
      <c r="L26" s="28"/>
    </row>
    <row r="27" spans="2:12" s="1" customFormat="1" ht="12" customHeight="1">
      <c r="B27" s="28"/>
      <c r="D27" s="23" t="s">
        <v>28</v>
      </c>
      <c r="I27" s="23" t="s">
        <v>22</v>
      </c>
      <c r="J27" s="21" t="str">
        <f>IF('Rekapitulácia stavby'!AN19="","",'Rekapitulácia stavby'!AN19)</f>
        <v/>
      </c>
      <c r="L27" s="28"/>
    </row>
    <row r="28" spans="2:12" s="1" customFormat="1" ht="18" customHeight="1">
      <c r="B28" s="28"/>
      <c r="E28" s="21" t="str">
        <f>IF('Rekapitulácia stavby'!E20="","",'Rekapitulácia stavby'!E20)</f>
        <v xml:space="preserve"> </v>
      </c>
      <c r="I28" s="23" t="s">
        <v>23</v>
      </c>
      <c r="J28" s="21" t="str">
        <f>IF('Rekapitulácia stavby'!AN20="","",'Rekapitulácia stavby'!AN20)</f>
        <v/>
      </c>
      <c r="L28" s="28"/>
    </row>
    <row r="29" spans="2:12" s="1" customFormat="1" ht="7" customHeight="1">
      <c r="B29" s="28"/>
      <c r="L29" s="28"/>
    </row>
    <row r="30" spans="2:12" s="1" customFormat="1" ht="12" customHeight="1">
      <c r="B30" s="28"/>
      <c r="D30" s="23" t="s">
        <v>29</v>
      </c>
      <c r="L30" s="28"/>
    </row>
    <row r="31" spans="2:12" s="7" customFormat="1" ht="16.5" customHeight="1">
      <c r="B31" s="93"/>
      <c r="E31" s="192" t="s">
        <v>1</v>
      </c>
      <c r="F31" s="192"/>
      <c r="G31" s="192"/>
      <c r="H31" s="192"/>
      <c r="L31" s="93"/>
    </row>
    <row r="32" spans="2:12" s="1" customFormat="1" ht="7" customHeight="1">
      <c r="B32" s="28"/>
      <c r="L32" s="28"/>
    </row>
    <row r="33" spans="2:12" s="1" customFormat="1" ht="7" customHeight="1">
      <c r="B33" s="28"/>
      <c r="D33" s="52"/>
      <c r="E33" s="52"/>
      <c r="F33" s="52"/>
      <c r="G33" s="52"/>
      <c r="H33" s="52"/>
      <c r="I33" s="52"/>
      <c r="J33" s="52"/>
      <c r="K33" s="52"/>
      <c r="L33" s="28"/>
    </row>
    <row r="34" spans="2:12" s="1" customFormat="1" ht="25.25" customHeight="1">
      <c r="B34" s="28"/>
      <c r="D34" s="94" t="s">
        <v>30</v>
      </c>
      <c r="J34" s="65">
        <f>ROUND(J129, 2)</f>
        <v>0</v>
      </c>
      <c r="L34" s="28"/>
    </row>
    <row r="35" spans="2:12" s="1" customFormat="1" ht="7" customHeight="1">
      <c r="B35" s="28"/>
      <c r="D35" s="52"/>
      <c r="E35" s="52"/>
      <c r="F35" s="52"/>
      <c r="G35" s="52"/>
      <c r="H35" s="52"/>
      <c r="I35" s="52"/>
      <c r="J35" s="52"/>
      <c r="K35" s="52"/>
      <c r="L35" s="28"/>
    </row>
    <row r="36" spans="2:12" s="1" customFormat="1" ht="14.5" customHeight="1">
      <c r="B36" s="28"/>
      <c r="F36" s="31" t="s">
        <v>32</v>
      </c>
      <c r="I36" s="31" t="s">
        <v>31</v>
      </c>
      <c r="J36" s="31" t="s">
        <v>33</v>
      </c>
      <c r="L36" s="28"/>
    </row>
    <row r="37" spans="2:12" s="1" customFormat="1" ht="14.5" customHeight="1">
      <c r="B37" s="28"/>
      <c r="D37" s="54" t="s">
        <v>34</v>
      </c>
      <c r="E37" s="33" t="s">
        <v>35</v>
      </c>
      <c r="F37" s="95">
        <f>ROUND((SUM(BE129:BE153)),  2)</f>
        <v>0</v>
      </c>
      <c r="G37" s="96"/>
      <c r="H37" s="96"/>
      <c r="I37" s="97">
        <v>0.23</v>
      </c>
      <c r="J37" s="95">
        <f>ROUND(((SUM(BE129:BE153))*I37),  2)</f>
        <v>0</v>
      </c>
      <c r="L37" s="28"/>
    </row>
    <row r="38" spans="2:12" s="1" customFormat="1" ht="14.5" customHeight="1">
      <c r="B38" s="28"/>
      <c r="E38" s="33" t="s">
        <v>36</v>
      </c>
      <c r="F38" s="85">
        <f>ROUND((SUM(BF129:BF153)),  2)</f>
        <v>0</v>
      </c>
      <c r="I38" s="98">
        <v>0.23</v>
      </c>
      <c r="J38" s="85">
        <f>ROUND(((SUM(BF129:BF153))*I38),  2)</f>
        <v>0</v>
      </c>
      <c r="L38" s="28"/>
    </row>
    <row r="39" spans="2:12" s="1" customFormat="1" ht="14.5" hidden="1" customHeight="1">
      <c r="B39" s="28"/>
      <c r="E39" s="23" t="s">
        <v>37</v>
      </c>
      <c r="F39" s="85">
        <f>ROUND((SUM(BG129:BG153)),  2)</f>
        <v>0</v>
      </c>
      <c r="I39" s="98">
        <v>0.23</v>
      </c>
      <c r="J39" s="85">
        <f>0</f>
        <v>0</v>
      </c>
      <c r="L39" s="28"/>
    </row>
    <row r="40" spans="2:12" s="1" customFormat="1" ht="14.5" hidden="1" customHeight="1">
      <c r="B40" s="28"/>
      <c r="E40" s="23" t="s">
        <v>38</v>
      </c>
      <c r="F40" s="85">
        <f>ROUND((SUM(BH129:BH153)),  2)</f>
        <v>0</v>
      </c>
      <c r="I40" s="98">
        <v>0.23</v>
      </c>
      <c r="J40" s="85">
        <f>0</f>
        <v>0</v>
      </c>
      <c r="L40" s="28"/>
    </row>
    <row r="41" spans="2:12" s="1" customFormat="1" ht="14.5" hidden="1" customHeight="1">
      <c r="B41" s="28"/>
      <c r="E41" s="33" t="s">
        <v>39</v>
      </c>
      <c r="F41" s="95">
        <f>ROUND((SUM(BI129:BI153)),  2)</f>
        <v>0</v>
      </c>
      <c r="G41" s="96"/>
      <c r="H41" s="96"/>
      <c r="I41" s="97">
        <v>0</v>
      </c>
      <c r="J41" s="95">
        <f>0</f>
        <v>0</v>
      </c>
      <c r="L41" s="28"/>
    </row>
    <row r="42" spans="2:12" s="1" customFormat="1" ht="7" customHeight="1">
      <c r="B42" s="28"/>
      <c r="L42" s="28"/>
    </row>
    <row r="43" spans="2:12" s="1" customFormat="1" ht="25.25" customHeight="1">
      <c r="B43" s="28"/>
      <c r="C43" s="99"/>
      <c r="D43" s="100" t="s">
        <v>40</v>
      </c>
      <c r="E43" s="56"/>
      <c r="F43" s="56"/>
      <c r="G43" s="101" t="s">
        <v>41</v>
      </c>
      <c r="H43" s="102" t="s">
        <v>42</v>
      </c>
      <c r="I43" s="56"/>
      <c r="J43" s="103">
        <f>SUM(J34:J41)</f>
        <v>0</v>
      </c>
      <c r="K43" s="104"/>
      <c r="L43" s="28"/>
    </row>
    <row r="44" spans="2:12" s="1" customFormat="1" ht="14.5" customHeight="1">
      <c r="B44" s="28"/>
      <c r="L44" s="28"/>
    </row>
    <row r="45" spans="2:12" ht="14.5" customHeight="1">
      <c r="B45" s="16"/>
      <c r="L45" s="16"/>
    </row>
    <row r="46" spans="2:12" ht="14.5" customHeight="1">
      <c r="B46" s="16"/>
      <c r="L46" s="16"/>
    </row>
    <row r="47" spans="2:12" ht="14.5" customHeight="1">
      <c r="B47" s="16"/>
      <c r="L47" s="16"/>
    </row>
    <row r="48" spans="2:12" ht="14.5" customHeight="1">
      <c r="B48" s="16"/>
      <c r="L48" s="16"/>
    </row>
    <row r="49" spans="2:12" ht="14.5" customHeight="1">
      <c r="B49" s="16"/>
      <c r="L49" s="16"/>
    </row>
    <row r="50" spans="2:12" s="1" customFormat="1" ht="14.5" customHeight="1">
      <c r="B50" s="28"/>
      <c r="D50" s="40" t="s">
        <v>43</v>
      </c>
      <c r="E50" s="41"/>
      <c r="F50" s="41"/>
      <c r="G50" s="40" t="s">
        <v>44</v>
      </c>
      <c r="H50" s="41"/>
      <c r="I50" s="41"/>
      <c r="J50" s="41"/>
      <c r="K50" s="41"/>
      <c r="L50" s="28"/>
    </row>
    <row r="51" spans="2:12">
      <c r="B51" s="16"/>
      <c r="L51" s="16"/>
    </row>
    <row r="52" spans="2:12">
      <c r="B52" s="16"/>
      <c r="L52" s="16"/>
    </row>
    <row r="53" spans="2:12">
      <c r="B53" s="16"/>
      <c r="L53" s="16"/>
    </row>
    <row r="54" spans="2:12">
      <c r="B54" s="16"/>
      <c r="L54" s="16"/>
    </row>
    <row r="55" spans="2:12">
      <c r="B55" s="16"/>
      <c r="L55" s="16"/>
    </row>
    <row r="56" spans="2:12">
      <c r="B56" s="16"/>
      <c r="L56" s="16"/>
    </row>
    <row r="57" spans="2:12">
      <c r="B57" s="16"/>
      <c r="L57" s="16"/>
    </row>
    <row r="58" spans="2:12">
      <c r="B58" s="16"/>
      <c r="L58" s="16"/>
    </row>
    <row r="59" spans="2:12">
      <c r="B59" s="16"/>
      <c r="L59" s="16"/>
    </row>
    <row r="60" spans="2:12">
      <c r="B60" s="16"/>
      <c r="L60" s="16"/>
    </row>
    <row r="61" spans="2:12" s="1" customFormat="1" ht="13">
      <c r="B61" s="28"/>
      <c r="D61" s="42" t="s">
        <v>45</v>
      </c>
      <c r="E61" s="30"/>
      <c r="F61" s="105" t="s">
        <v>46</v>
      </c>
      <c r="G61" s="42" t="s">
        <v>45</v>
      </c>
      <c r="H61" s="30"/>
      <c r="I61" s="30"/>
      <c r="J61" s="106" t="s">
        <v>46</v>
      </c>
      <c r="K61" s="30"/>
      <c r="L61" s="28"/>
    </row>
    <row r="62" spans="2:12">
      <c r="B62" s="16"/>
      <c r="L62" s="16"/>
    </row>
    <row r="63" spans="2:12">
      <c r="B63" s="16"/>
      <c r="L63" s="16"/>
    </row>
    <row r="64" spans="2:12">
      <c r="B64" s="16"/>
      <c r="L64" s="16"/>
    </row>
    <row r="65" spans="2:12" s="1" customFormat="1" ht="13">
      <c r="B65" s="28"/>
      <c r="D65" s="40" t="s">
        <v>47</v>
      </c>
      <c r="E65" s="41"/>
      <c r="F65" s="41"/>
      <c r="G65" s="40" t="s">
        <v>48</v>
      </c>
      <c r="H65" s="41"/>
      <c r="I65" s="41"/>
      <c r="J65" s="41"/>
      <c r="K65" s="41"/>
      <c r="L65" s="28"/>
    </row>
    <row r="66" spans="2:12">
      <c r="B66" s="16"/>
      <c r="L66" s="16"/>
    </row>
    <row r="67" spans="2:12">
      <c r="B67" s="16"/>
      <c r="L67" s="16"/>
    </row>
    <row r="68" spans="2:12">
      <c r="B68" s="16"/>
      <c r="L68" s="16"/>
    </row>
    <row r="69" spans="2:12">
      <c r="B69" s="16"/>
      <c r="L69" s="16"/>
    </row>
    <row r="70" spans="2:12">
      <c r="B70" s="16"/>
      <c r="L70" s="16"/>
    </row>
    <row r="71" spans="2:12">
      <c r="B71" s="16"/>
      <c r="L71" s="16"/>
    </row>
    <row r="72" spans="2:12">
      <c r="B72" s="16"/>
      <c r="L72" s="16"/>
    </row>
    <row r="73" spans="2:12">
      <c r="B73" s="16"/>
      <c r="L73" s="16"/>
    </row>
    <row r="74" spans="2:12">
      <c r="B74" s="16"/>
      <c r="L74" s="16"/>
    </row>
    <row r="75" spans="2:12">
      <c r="B75" s="16"/>
      <c r="L75" s="16"/>
    </row>
    <row r="76" spans="2:12" s="1" customFormat="1" ht="13">
      <c r="B76" s="28"/>
      <c r="D76" s="42" t="s">
        <v>45</v>
      </c>
      <c r="E76" s="30"/>
      <c r="F76" s="105" t="s">
        <v>46</v>
      </c>
      <c r="G76" s="42" t="s">
        <v>45</v>
      </c>
      <c r="H76" s="30"/>
      <c r="I76" s="30"/>
      <c r="J76" s="106" t="s">
        <v>46</v>
      </c>
      <c r="K76" s="30"/>
      <c r="L76" s="28"/>
    </row>
    <row r="77" spans="2:12" s="1" customFormat="1" ht="14.5" customHeight="1">
      <c r="B77" s="43"/>
      <c r="C77" s="44"/>
      <c r="D77" s="44"/>
      <c r="E77" s="44"/>
      <c r="F77" s="44"/>
      <c r="G77" s="44"/>
      <c r="H77" s="44"/>
      <c r="I77" s="44"/>
      <c r="J77" s="44"/>
      <c r="K77" s="44"/>
      <c r="L77" s="28"/>
    </row>
    <row r="81" spans="2:12" s="1" customFormat="1" ht="7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28"/>
    </row>
    <row r="82" spans="2:12" s="1" customFormat="1" ht="25" customHeight="1">
      <c r="B82" s="28"/>
      <c r="C82" s="17" t="s">
        <v>141</v>
      </c>
      <c r="L82" s="28"/>
    </row>
    <row r="83" spans="2:12" s="1" customFormat="1" ht="7" customHeight="1">
      <c r="B83" s="28"/>
      <c r="L83" s="28"/>
    </row>
    <row r="84" spans="2:12" s="1" customFormat="1" ht="12" customHeight="1">
      <c r="B84" s="28"/>
      <c r="C84" s="23" t="s">
        <v>14</v>
      </c>
      <c r="L84" s="28"/>
    </row>
    <row r="85" spans="2:12" s="1" customFormat="1" ht="16.5" customHeight="1">
      <c r="B85" s="28"/>
      <c r="E85" s="222" t="str">
        <f>E7</f>
        <v>Strelnica Štrky</v>
      </c>
      <c r="F85" s="223"/>
      <c r="G85" s="223"/>
      <c r="H85" s="223"/>
      <c r="L85" s="28"/>
    </row>
    <row r="86" spans="2:12" ht="12" customHeight="1">
      <c r="B86" s="16"/>
      <c r="C86" s="23" t="s">
        <v>134</v>
      </c>
      <c r="L86" s="16"/>
    </row>
    <row r="87" spans="2:12" ht="16.5" customHeight="1">
      <c r="B87" s="16"/>
      <c r="E87" s="222" t="s">
        <v>135</v>
      </c>
      <c r="F87" s="188"/>
      <c r="G87" s="188"/>
      <c r="H87" s="188"/>
      <c r="L87" s="16"/>
    </row>
    <row r="88" spans="2:12" ht="12" customHeight="1">
      <c r="B88" s="16"/>
      <c r="C88" s="23" t="s">
        <v>136</v>
      </c>
      <c r="L88" s="16"/>
    </row>
    <row r="89" spans="2:12" s="1" customFormat="1" ht="16.5" customHeight="1">
      <c r="B89" s="28"/>
      <c r="E89" s="219" t="s">
        <v>830</v>
      </c>
      <c r="F89" s="221"/>
      <c r="G89" s="221"/>
      <c r="H89" s="221"/>
      <c r="L89" s="28"/>
    </row>
    <row r="90" spans="2:12" s="1" customFormat="1" ht="12" customHeight="1">
      <c r="B90" s="28"/>
      <c r="C90" s="23" t="s">
        <v>831</v>
      </c>
      <c r="L90" s="28"/>
    </row>
    <row r="91" spans="2:12" s="1" customFormat="1" ht="16.5" customHeight="1">
      <c r="B91" s="28"/>
      <c r="E91" s="178" t="str">
        <f>E13</f>
        <v>07 - sportova technologia</v>
      </c>
      <c r="F91" s="221"/>
      <c r="G91" s="221"/>
      <c r="H91" s="221"/>
      <c r="L91" s="28"/>
    </row>
    <row r="92" spans="2:12" s="1" customFormat="1" ht="7" customHeight="1">
      <c r="B92" s="28"/>
      <c r="L92" s="28"/>
    </row>
    <row r="93" spans="2:12" s="1" customFormat="1" ht="12" customHeight="1">
      <c r="B93" s="28"/>
      <c r="C93" s="23" t="s">
        <v>18</v>
      </c>
      <c r="F93" s="21" t="str">
        <f>F16</f>
        <v xml:space="preserve"> </v>
      </c>
      <c r="I93" s="23" t="s">
        <v>20</v>
      </c>
      <c r="J93" s="51">
        <f>IF(J16="","",J16)</f>
        <v>46034</v>
      </c>
      <c r="L93" s="28"/>
    </row>
    <row r="94" spans="2:12" s="1" customFormat="1" ht="7" customHeight="1">
      <c r="B94" s="28"/>
      <c r="L94" s="28"/>
    </row>
    <row r="95" spans="2:12" s="1" customFormat="1" ht="15.25" customHeight="1">
      <c r="B95" s="28"/>
      <c r="C95" s="23" t="s">
        <v>21</v>
      </c>
      <c r="F95" s="21" t="str">
        <f>E19</f>
        <v xml:space="preserve"> </v>
      </c>
      <c r="I95" s="23" t="s">
        <v>26</v>
      </c>
      <c r="J95" s="26" t="str">
        <f>E25</f>
        <v xml:space="preserve"> </v>
      </c>
      <c r="L95" s="28"/>
    </row>
    <row r="96" spans="2:12" s="1" customFormat="1" ht="15.25" customHeight="1">
      <c r="B96" s="28"/>
      <c r="C96" s="23" t="s">
        <v>24</v>
      </c>
      <c r="F96" s="21" t="str">
        <f>IF(E22="","",E22)</f>
        <v>Vyplň údaj</v>
      </c>
      <c r="I96" s="23" t="s">
        <v>28</v>
      </c>
      <c r="J96" s="26" t="str">
        <f>E28</f>
        <v xml:space="preserve"> </v>
      </c>
      <c r="L96" s="28"/>
    </row>
    <row r="97" spans="2:47" s="1" customFormat="1" ht="10.25" customHeight="1">
      <c r="B97" s="28"/>
      <c r="L97" s="28"/>
    </row>
    <row r="98" spans="2:47" s="1" customFormat="1" ht="29.25" customHeight="1">
      <c r="B98" s="28"/>
      <c r="C98" s="107" t="s">
        <v>142</v>
      </c>
      <c r="D98" s="99"/>
      <c r="E98" s="99"/>
      <c r="F98" s="99"/>
      <c r="G98" s="99"/>
      <c r="H98" s="99"/>
      <c r="I98" s="99"/>
      <c r="J98" s="108" t="s">
        <v>143</v>
      </c>
      <c r="K98" s="99"/>
      <c r="L98" s="28"/>
    </row>
    <row r="99" spans="2:47" s="1" customFormat="1" ht="10.25" customHeight="1">
      <c r="B99" s="28"/>
      <c r="L99" s="28"/>
    </row>
    <row r="100" spans="2:47" s="1" customFormat="1" ht="23" customHeight="1">
      <c r="B100" s="28"/>
      <c r="C100" s="109" t="s">
        <v>144</v>
      </c>
      <c r="J100" s="65">
        <f>J129</f>
        <v>0</v>
      </c>
      <c r="L100" s="28"/>
      <c r="AU100" s="13" t="s">
        <v>145</v>
      </c>
    </row>
    <row r="101" spans="2:47" s="8" customFormat="1" ht="25" customHeight="1">
      <c r="B101" s="110"/>
      <c r="D101" s="111" t="s">
        <v>1472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8" customFormat="1" ht="25" customHeight="1">
      <c r="B102" s="110"/>
      <c r="D102" s="111" t="s">
        <v>1473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" customHeight="1">
      <c r="B103" s="110"/>
      <c r="D103" s="111" t="s">
        <v>1474</v>
      </c>
      <c r="E103" s="112"/>
      <c r="F103" s="112"/>
      <c r="G103" s="112"/>
      <c r="H103" s="112"/>
      <c r="I103" s="112"/>
      <c r="J103" s="113">
        <f>J143</f>
        <v>0</v>
      </c>
      <c r="L103" s="110"/>
    </row>
    <row r="104" spans="2:47" s="8" customFormat="1" ht="25" customHeight="1">
      <c r="B104" s="110"/>
      <c r="D104" s="111" t="s">
        <v>1475</v>
      </c>
      <c r="E104" s="112"/>
      <c r="F104" s="112"/>
      <c r="G104" s="112"/>
      <c r="H104" s="112"/>
      <c r="I104" s="112"/>
      <c r="J104" s="113">
        <f>J147</f>
        <v>0</v>
      </c>
      <c r="L104" s="110"/>
    </row>
    <row r="105" spans="2:47" s="8" customFormat="1" ht="25" customHeight="1">
      <c r="B105" s="110"/>
      <c r="D105" s="111" t="s">
        <v>1476</v>
      </c>
      <c r="E105" s="112"/>
      <c r="F105" s="112"/>
      <c r="G105" s="112"/>
      <c r="H105" s="112"/>
      <c r="I105" s="112"/>
      <c r="J105" s="113">
        <f>J151</f>
        <v>0</v>
      </c>
      <c r="L105" s="110"/>
    </row>
    <row r="106" spans="2:47" s="1" customFormat="1" ht="21.75" customHeight="1">
      <c r="B106" s="28"/>
      <c r="L106" s="28"/>
    </row>
    <row r="107" spans="2:47" s="1" customFormat="1" ht="7" customHeight="1">
      <c r="B107" s="43"/>
      <c r="C107" s="44"/>
      <c r="D107" s="44"/>
      <c r="E107" s="44"/>
      <c r="F107" s="44"/>
      <c r="G107" s="44"/>
      <c r="H107" s="44"/>
      <c r="I107" s="44"/>
      <c r="J107" s="44"/>
      <c r="K107" s="44"/>
      <c r="L107" s="28"/>
    </row>
    <row r="111" spans="2:47" s="1" customFormat="1" ht="7" customHeight="1">
      <c r="B111" s="45"/>
      <c r="C111" s="46"/>
      <c r="D111" s="46"/>
      <c r="E111" s="46"/>
      <c r="F111" s="46"/>
      <c r="G111" s="46"/>
      <c r="H111" s="46"/>
      <c r="I111" s="46"/>
      <c r="J111" s="46"/>
      <c r="K111" s="46"/>
      <c r="L111" s="28"/>
    </row>
    <row r="112" spans="2:47" s="1" customFormat="1" ht="25" customHeight="1">
      <c r="B112" s="28"/>
      <c r="C112" s="17" t="s">
        <v>171</v>
      </c>
      <c r="L112" s="28"/>
    </row>
    <row r="113" spans="2:20" s="1" customFormat="1" ht="7" customHeight="1">
      <c r="B113" s="28"/>
      <c r="L113" s="28"/>
    </row>
    <row r="114" spans="2:20" s="1" customFormat="1" ht="12" customHeight="1">
      <c r="B114" s="28"/>
      <c r="C114" s="23" t="s">
        <v>14</v>
      </c>
      <c r="L114" s="28"/>
    </row>
    <row r="115" spans="2:20" s="1" customFormat="1" ht="16.5" customHeight="1">
      <c r="B115" s="28"/>
      <c r="E115" s="222" t="str">
        <f>E7</f>
        <v>Strelnica Štrky</v>
      </c>
      <c r="F115" s="223"/>
      <c r="G115" s="223"/>
      <c r="H115" s="223"/>
      <c r="L115" s="28"/>
    </row>
    <row r="116" spans="2:20" ht="12" customHeight="1">
      <c r="B116" s="16"/>
      <c r="C116" s="23" t="s">
        <v>134</v>
      </c>
      <c r="L116" s="16"/>
    </row>
    <row r="117" spans="2:20" ht="16.5" customHeight="1">
      <c r="B117" s="16"/>
      <c r="E117" s="222" t="s">
        <v>135</v>
      </c>
      <c r="F117" s="188"/>
      <c r="G117" s="188"/>
      <c r="H117" s="188"/>
      <c r="L117" s="16"/>
    </row>
    <row r="118" spans="2:20" ht="12" customHeight="1">
      <c r="B118" s="16"/>
      <c r="C118" s="23" t="s">
        <v>136</v>
      </c>
      <c r="L118" s="16"/>
    </row>
    <row r="119" spans="2:20" s="1" customFormat="1" ht="16.5" customHeight="1">
      <c r="B119" s="28"/>
      <c r="E119" s="219" t="s">
        <v>830</v>
      </c>
      <c r="F119" s="221"/>
      <c r="G119" s="221"/>
      <c r="H119" s="221"/>
      <c r="L119" s="28"/>
    </row>
    <row r="120" spans="2:20" s="1" customFormat="1" ht="12" customHeight="1">
      <c r="B120" s="28"/>
      <c r="C120" s="23" t="s">
        <v>831</v>
      </c>
      <c r="L120" s="28"/>
    </row>
    <row r="121" spans="2:20" s="1" customFormat="1" ht="16.5" customHeight="1">
      <c r="B121" s="28"/>
      <c r="E121" s="178" t="str">
        <f>E13</f>
        <v>07 - sportova technologia</v>
      </c>
      <c r="F121" s="221"/>
      <c r="G121" s="221"/>
      <c r="H121" s="221"/>
      <c r="L121" s="28"/>
    </row>
    <row r="122" spans="2:20" s="1" customFormat="1" ht="7" customHeight="1">
      <c r="B122" s="28"/>
      <c r="L122" s="28"/>
    </row>
    <row r="123" spans="2:20" s="1" customFormat="1" ht="12" customHeight="1">
      <c r="B123" s="28"/>
      <c r="C123" s="23" t="s">
        <v>18</v>
      </c>
      <c r="F123" s="21" t="str">
        <f>F16</f>
        <v xml:space="preserve"> </v>
      </c>
      <c r="I123" s="23" t="s">
        <v>20</v>
      </c>
      <c r="J123" s="51">
        <f>IF(J16="","",J16)</f>
        <v>46034</v>
      </c>
      <c r="L123" s="28"/>
    </row>
    <row r="124" spans="2:20" s="1" customFormat="1" ht="7" customHeight="1">
      <c r="B124" s="28"/>
      <c r="L124" s="28"/>
    </row>
    <row r="125" spans="2:20" s="1" customFormat="1" ht="15.25" customHeight="1">
      <c r="B125" s="28"/>
      <c r="C125" s="23" t="s">
        <v>21</v>
      </c>
      <c r="F125" s="21" t="str">
        <f>E19</f>
        <v xml:space="preserve"> </v>
      </c>
      <c r="I125" s="23" t="s">
        <v>26</v>
      </c>
      <c r="J125" s="26" t="str">
        <f>E25</f>
        <v xml:space="preserve"> </v>
      </c>
      <c r="L125" s="28"/>
    </row>
    <row r="126" spans="2:20" s="1" customFormat="1" ht="15.25" customHeight="1">
      <c r="B126" s="28"/>
      <c r="C126" s="23" t="s">
        <v>24</v>
      </c>
      <c r="F126" s="21" t="str">
        <f>IF(E22="","",E22)</f>
        <v>Vyplň údaj</v>
      </c>
      <c r="I126" s="23" t="s">
        <v>28</v>
      </c>
      <c r="J126" s="26" t="str">
        <f>E28</f>
        <v xml:space="preserve"> </v>
      </c>
      <c r="L126" s="28"/>
    </row>
    <row r="127" spans="2:20" s="1" customFormat="1" ht="10.25" customHeight="1">
      <c r="B127" s="28"/>
      <c r="L127" s="28"/>
    </row>
    <row r="128" spans="2:20" s="10" customFormat="1" ht="29.25" customHeight="1">
      <c r="B128" s="118"/>
      <c r="C128" s="119" t="s">
        <v>172</v>
      </c>
      <c r="D128" s="120" t="s">
        <v>55</v>
      </c>
      <c r="E128" s="120" t="s">
        <v>51</v>
      </c>
      <c r="F128" s="120" t="s">
        <v>52</v>
      </c>
      <c r="G128" s="120" t="s">
        <v>173</v>
      </c>
      <c r="H128" s="120" t="s">
        <v>174</v>
      </c>
      <c r="I128" s="120" t="s">
        <v>175</v>
      </c>
      <c r="J128" s="121" t="s">
        <v>143</v>
      </c>
      <c r="K128" s="122" t="s">
        <v>176</v>
      </c>
      <c r="L128" s="118"/>
      <c r="M128" s="58" t="s">
        <v>1</v>
      </c>
      <c r="N128" s="59" t="s">
        <v>34</v>
      </c>
      <c r="O128" s="59" t="s">
        <v>177</v>
      </c>
      <c r="P128" s="59" t="s">
        <v>178</v>
      </c>
      <c r="Q128" s="59" t="s">
        <v>179</v>
      </c>
      <c r="R128" s="59" t="s">
        <v>180</v>
      </c>
      <c r="S128" s="59" t="s">
        <v>181</v>
      </c>
      <c r="T128" s="60" t="s">
        <v>182</v>
      </c>
    </row>
    <row r="129" spans="2:65" s="1" customFormat="1" ht="23" customHeight="1">
      <c r="B129" s="28"/>
      <c r="C129" s="63" t="s">
        <v>144</v>
      </c>
      <c r="J129" s="123">
        <f>BK129</f>
        <v>0</v>
      </c>
      <c r="L129" s="28"/>
      <c r="M129" s="61"/>
      <c r="N129" s="52"/>
      <c r="O129" s="52"/>
      <c r="P129" s="124">
        <f>P130+P138+P143+P147+P151</f>
        <v>0</v>
      </c>
      <c r="Q129" s="52"/>
      <c r="R129" s="124">
        <f>R130+R138+R143+R147+R151</f>
        <v>0</v>
      </c>
      <c r="S129" s="52"/>
      <c r="T129" s="125">
        <f>T130+T138+T143+T147+T151</f>
        <v>0</v>
      </c>
      <c r="AT129" s="13" t="s">
        <v>69</v>
      </c>
      <c r="AU129" s="13" t="s">
        <v>145</v>
      </c>
      <c r="BK129" s="126">
        <f>BK130+BK138+BK143+BK147+BK151</f>
        <v>0</v>
      </c>
    </row>
    <row r="130" spans="2:65" s="11" customFormat="1" ht="26" customHeight="1">
      <c r="B130" s="127"/>
      <c r="D130" s="128" t="s">
        <v>69</v>
      </c>
      <c r="E130" s="129" t="s">
        <v>1318</v>
      </c>
      <c r="F130" s="129" t="s">
        <v>1477</v>
      </c>
      <c r="I130" s="130"/>
      <c r="J130" s="131">
        <f>BK130</f>
        <v>0</v>
      </c>
      <c r="L130" s="127"/>
      <c r="M130" s="132"/>
      <c r="P130" s="133">
        <f>SUM(P131:P137)</f>
        <v>0</v>
      </c>
      <c r="R130" s="133">
        <f>SUM(R131:R137)</f>
        <v>0</v>
      </c>
      <c r="T130" s="134">
        <f>SUM(T131:T137)</f>
        <v>0</v>
      </c>
      <c r="AR130" s="128" t="s">
        <v>77</v>
      </c>
      <c r="AT130" s="135" t="s">
        <v>69</v>
      </c>
      <c r="AU130" s="135" t="s">
        <v>70</v>
      </c>
      <c r="AY130" s="128" t="s">
        <v>185</v>
      </c>
      <c r="BK130" s="136">
        <f>SUM(BK131:BK137)</f>
        <v>0</v>
      </c>
    </row>
    <row r="131" spans="2:65" s="1" customFormat="1" ht="21.75" customHeight="1">
      <c r="B131" s="139"/>
      <c r="C131" s="140" t="s">
        <v>77</v>
      </c>
      <c r="D131" s="140" t="s">
        <v>187</v>
      </c>
      <c r="E131" s="141" t="s">
        <v>1478</v>
      </c>
      <c r="F131" s="142" t="s">
        <v>1479</v>
      </c>
      <c r="G131" s="143" t="s">
        <v>190</v>
      </c>
      <c r="H131" s="144">
        <v>375</v>
      </c>
      <c r="I131" s="145"/>
      <c r="J131" s="146">
        <f t="shared" ref="J131:J137" si="0">ROUND(I131*H131,2)</f>
        <v>0</v>
      </c>
      <c r="K131" s="147"/>
      <c r="L131" s="28"/>
      <c r="M131" s="148" t="s">
        <v>1</v>
      </c>
      <c r="N131" s="149" t="s">
        <v>36</v>
      </c>
      <c r="P131" s="150">
        <f t="shared" ref="P131:P137" si="1">O131*H131</f>
        <v>0</v>
      </c>
      <c r="Q131" s="150">
        <v>0</v>
      </c>
      <c r="R131" s="150">
        <f t="shared" ref="R131:R137" si="2">Q131*H131</f>
        <v>0</v>
      </c>
      <c r="S131" s="150">
        <v>0</v>
      </c>
      <c r="T131" s="151">
        <f t="shared" ref="T131:T137" si="3">S131*H131</f>
        <v>0</v>
      </c>
      <c r="AR131" s="152" t="s">
        <v>191</v>
      </c>
      <c r="AT131" s="152" t="s">
        <v>187</v>
      </c>
      <c r="AU131" s="152" t="s">
        <v>77</v>
      </c>
      <c r="AY131" s="13" t="s">
        <v>185</v>
      </c>
      <c r="BE131" s="153">
        <f t="shared" ref="BE131:BE137" si="4">IF(N131="základná",J131,0)</f>
        <v>0</v>
      </c>
      <c r="BF131" s="153">
        <f t="shared" ref="BF131:BF137" si="5">IF(N131="znížená",J131,0)</f>
        <v>0</v>
      </c>
      <c r="BG131" s="153">
        <f t="shared" ref="BG131:BG137" si="6">IF(N131="zákl. prenesená",J131,0)</f>
        <v>0</v>
      </c>
      <c r="BH131" s="153">
        <f t="shared" ref="BH131:BH137" si="7">IF(N131="zníž. prenesená",J131,0)</f>
        <v>0</v>
      </c>
      <c r="BI131" s="153">
        <f t="shared" ref="BI131:BI137" si="8">IF(N131="nulová",J131,0)</f>
        <v>0</v>
      </c>
      <c r="BJ131" s="13" t="s">
        <v>83</v>
      </c>
      <c r="BK131" s="153">
        <f t="shared" ref="BK131:BK137" si="9">ROUND(I131*H131,2)</f>
        <v>0</v>
      </c>
      <c r="BL131" s="13" t="s">
        <v>191</v>
      </c>
      <c r="BM131" s="152" t="s">
        <v>225</v>
      </c>
    </row>
    <row r="132" spans="2:65" s="1" customFormat="1" ht="21.75" customHeight="1">
      <c r="B132" s="139"/>
      <c r="C132" s="140" t="s">
        <v>83</v>
      </c>
      <c r="D132" s="140" t="s">
        <v>187</v>
      </c>
      <c r="E132" s="141" t="s">
        <v>1480</v>
      </c>
      <c r="F132" s="142" t="s">
        <v>1481</v>
      </c>
      <c r="G132" s="143" t="s">
        <v>190</v>
      </c>
      <c r="H132" s="144">
        <v>375</v>
      </c>
      <c r="I132" s="145"/>
      <c r="J132" s="146">
        <f t="shared" si="0"/>
        <v>0</v>
      </c>
      <c r="K132" s="147"/>
      <c r="L132" s="28"/>
      <c r="M132" s="148" t="s">
        <v>1</v>
      </c>
      <c r="N132" s="149" t="s">
        <v>36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191</v>
      </c>
      <c r="AT132" s="152" t="s">
        <v>187</v>
      </c>
      <c r="AU132" s="152" t="s">
        <v>77</v>
      </c>
      <c r="AY132" s="13" t="s">
        <v>185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3" t="s">
        <v>83</v>
      </c>
      <c r="BK132" s="153">
        <f t="shared" si="9"/>
        <v>0</v>
      </c>
      <c r="BL132" s="13" t="s">
        <v>191</v>
      </c>
      <c r="BM132" s="152" t="s">
        <v>234</v>
      </c>
    </row>
    <row r="133" spans="2:65" s="1" customFormat="1" ht="21.75" customHeight="1">
      <c r="B133" s="139"/>
      <c r="C133" s="140" t="s">
        <v>90</v>
      </c>
      <c r="D133" s="140" t="s">
        <v>187</v>
      </c>
      <c r="E133" s="141" t="s">
        <v>1482</v>
      </c>
      <c r="F133" s="142" t="s">
        <v>1483</v>
      </c>
      <c r="G133" s="143" t="s">
        <v>190</v>
      </c>
      <c r="H133" s="144">
        <v>150</v>
      </c>
      <c r="I133" s="145"/>
      <c r="J133" s="146">
        <f t="shared" si="0"/>
        <v>0</v>
      </c>
      <c r="K133" s="147"/>
      <c r="L133" s="28"/>
      <c r="M133" s="148" t="s">
        <v>1</v>
      </c>
      <c r="N133" s="149" t="s">
        <v>36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191</v>
      </c>
      <c r="AT133" s="152" t="s">
        <v>187</v>
      </c>
      <c r="AU133" s="152" t="s">
        <v>77</v>
      </c>
      <c r="AY133" s="13" t="s">
        <v>185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3" t="s">
        <v>83</v>
      </c>
      <c r="BK133" s="153">
        <f t="shared" si="9"/>
        <v>0</v>
      </c>
      <c r="BL133" s="13" t="s">
        <v>191</v>
      </c>
      <c r="BM133" s="152" t="s">
        <v>244</v>
      </c>
    </row>
    <row r="134" spans="2:65" s="1" customFormat="1" ht="21.75" customHeight="1">
      <c r="B134" s="139"/>
      <c r="C134" s="140" t="s">
        <v>191</v>
      </c>
      <c r="D134" s="140" t="s">
        <v>187</v>
      </c>
      <c r="E134" s="141" t="s">
        <v>1484</v>
      </c>
      <c r="F134" s="142" t="s">
        <v>1481</v>
      </c>
      <c r="G134" s="143" t="s">
        <v>190</v>
      </c>
      <c r="H134" s="144">
        <v>150</v>
      </c>
      <c r="I134" s="145"/>
      <c r="J134" s="146">
        <f t="shared" si="0"/>
        <v>0</v>
      </c>
      <c r="K134" s="147"/>
      <c r="L134" s="28"/>
      <c r="M134" s="148" t="s">
        <v>1</v>
      </c>
      <c r="N134" s="149" t="s">
        <v>36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191</v>
      </c>
      <c r="AT134" s="152" t="s">
        <v>187</v>
      </c>
      <c r="AU134" s="152" t="s">
        <v>77</v>
      </c>
      <c r="AY134" s="13" t="s">
        <v>185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3" t="s">
        <v>83</v>
      </c>
      <c r="BK134" s="153">
        <f t="shared" si="9"/>
        <v>0</v>
      </c>
      <c r="BL134" s="13" t="s">
        <v>191</v>
      </c>
      <c r="BM134" s="152" t="s">
        <v>252</v>
      </c>
    </row>
    <row r="135" spans="2:65" s="1" customFormat="1" ht="21.75" customHeight="1">
      <c r="B135" s="139"/>
      <c r="C135" s="140" t="s">
        <v>203</v>
      </c>
      <c r="D135" s="140" t="s">
        <v>187</v>
      </c>
      <c r="E135" s="141" t="s">
        <v>1485</v>
      </c>
      <c r="F135" s="142" t="s">
        <v>1486</v>
      </c>
      <c r="G135" s="143" t="s">
        <v>190</v>
      </c>
      <c r="H135" s="144">
        <v>525</v>
      </c>
      <c r="I135" s="145"/>
      <c r="J135" s="146">
        <f t="shared" si="0"/>
        <v>0</v>
      </c>
      <c r="K135" s="147"/>
      <c r="L135" s="28"/>
      <c r="M135" s="148" t="s">
        <v>1</v>
      </c>
      <c r="N135" s="149" t="s">
        <v>36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191</v>
      </c>
      <c r="AT135" s="152" t="s">
        <v>187</v>
      </c>
      <c r="AU135" s="152" t="s">
        <v>77</v>
      </c>
      <c r="AY135" s="13" t="s">
        <v>185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3" t="s">
        <v>83</v>
      </c>
      <c r="BK135" s="153">
        <f t="shared" si="9"/>
        <v>0</v>
      </c>
      <c r="BL135" s="13" t="s">
        <v>191</v>
      </c>
      <c r="BM135" s="152" t="s">
        <v>261</v>
      </c>
    </row>
    <row r="136" spans="2:65" s="1" customFormat="1" ht="21.75" customHeight="1">
      <c r="B136" s="139"/>
      <c r="C136" s="140" t="s">
        <v>207</v>
      </c>
      <c r="D136" s="140" t="s">
        <v>187</v>
      </c>
      <c r="E136" s="141" t="s">
        <v>1487</v>
      </c>
      <c r="F136" s="142" t="s">
        <v>1488</v>
      </c>
      <c r="G136" s="143" t="s">
        <v>1098</v>
      </c>
      <c r="H136" s="144">
        <v>1</v>
      </c>
      <c r="I136" s="145"/>
      <c r="J136" s="146">
        <f t="shared" si="0"/>
        <v>0</v>
      </c>
      <c r="K136" s="147"/>
      <c r="L136" s="28"/>
      <c r="M136" s="148" t="s">
        <v>1</v>
      </c>
      <c r="N136" s="149" t="s">
        <v>36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191</v>
      </c>
      <c r="AT136" s="152" t="s">
        <v>187</v>
      </c>
      <c r="AU136" s="152" t="s">
        <v>77</v>
      </c>
      <c r="AY136" s="13" t="s">
        <v>185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3" t="s">
        <v>83</v>
      </c>
      <c r="BK136" s="153">
        <f t="shared" si="9"/>
        <v>0</v>
      </c>
      <c r="BL136" s="13" t="s">
        <v>191</v>
      </c>
      <c r="BM136" s="152" t="s">
        <v>269</v>
      </c>
    </row>
    <row r="137" spans="2:65" s="1" customFormat="1" ht="21.75" customHeight="1">
      <c r="B137" s="139"/>
      <c r="C137" s="140" t="s">
        <v>211</v>
      </c>
      <c r="D137" s="140" t="s">
        <v>187</v>
      </c>
      <c r="E137" s="141" t="s">
        <v>1489</v>
      </c>
      <c r="F137" s="142" t="s">
        <v>1490</v>
      </c>
      <c r="G137" s="143" t="s">
        <v>255</v>
      </c>
      <c r="H137" s="144">
        <v>184</v>
      </c>
      <c r="I137" s="145"/>
      <c r="J137" s="146">
        <f t="shared" si="0"/>
        <v>0</v>
      </c>
      <c r="K137" s="147"/>
      <c r="L137" s="28"/>
      <c r="M137" s="148" t="s">
        <v>1</v>
      </c>
      <c r="N137" s="149" t="s">
        <v>36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191</v>
      </c>
      <c r="AT137" s="152" t="s">
        <v>187</v>
      </c>
      <c r="AU137" s="152" t="s">
        <v>77</v>
      </c>
      <c r="AY137" s="13" t="s">
        <v>185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3" t="s">
        <v>83</v>
      </c>
      <c r="BK137" s="153">
        <f t="shared" si="9"/>
        <v>0</v>
      </c>
      <c r="BL137" s="13" t="s">
        <v>191</v>
      </c>
      <c r="BM137" s="152" t="s">
        <v>277</v>
      </c>
    </row>
    <row r="138" spans="2:65" s="11" customFormat="1" ht="26" customHeight="1">
      <c r="B138" s="127"/>
      <c r="D138" s="128" t="s">
        <v>69</v>
      </c>
      <c r="E138" s="129" t="s">
        <v>1358</v>
      </c>
      <c r="F138" s="129" t="s">
        <v>1491</v>
      </c>
      <c r="I138" s="130"/>
      <c r="J138" s="131">
        <f>BK138</f>
        <v>0</v>
      </c>
      <c r="L138" s="127"/>
      <c r="M138" s="132"/>
      <c r="P138" s="133">
        <f>SUM(P139:P142)</f>
        <v>0</v>
      </c>
      <c r="R138" s="133">
        <f>SUM(R139:R142)</f>
        <v>0</v>
      </c>
      <c r="T138" s="134">
        <f>SUM(T139:T142)</f>
        <v>0</v>
      </c>
      <c r="AR138" s="128" t="s">
        <v>77</v>
      </c>
      <c r="AT138" s="135" t="s">
        <v>69</v>
      </c>
      <c r="AU138" s="135" t="s">
        <v>70</v>
      </c>
      <c r="AY138" s="128" t="s">
        <v>185</v>
      </c>
      <c r="BK138" s="136">
        <f>SUM(BK139:BK142)</f>
        <v>0</v>
      </c>
    </row>
    <row r="139" spans="2:65" s="1" customFormat="1" ht="16.5" customHeight="1">
      <c r="B139" s="139"/>
      <c r="C139" s="140" t="s">
        <v>215</v>
      </c>
      <c r="D139" s="140" t="s">
        <v>187</v>
      </c>
      <c r="E139" s="141" t="s">
        <v>1492</v>
      </c>
      <c r="F139" s="142" t="s">
        <v>1493</v>
      </c>
      <c r="G139" s="143" t="s">
        <v>190</v>
      </c>
      <c r="H139" s="144">
        <v>375</v>
      </c>
      <c r="I139" s="145"/>
      <c r="J139" s="146">
        <f>ROUND(I139*H139,2)</f>
        <v>0</v>
      </c>
      <c r="K139" s="147"/>
      <c r="L139" s="28"/>
      <c r="M139" s="148" t="s">
        <v>1</v>
      </c>
      <c r="N139" s="149" t="s">
        <v>36</v>
      </c>
      <c r="P139" s="150">
        <f>O139*H139</f>
        <v>0</v>
      </c>
      <c r="Q139" s="150">
        <v>0</v>
      </c>
      <c r="R139" s="150">
        <f>Q139*H139</f>
        <v>0</v>
      </c>
      <c r="S139" s="150">
        <v>0</v>
      </c>
      <c r="T139" s="151">
        <f>S139*H139</f>
        <v>0</v>
      </c>
      <c r="AR139" s="152" t="s">
        <v>191</v>
      </c>
      <c r="AT139" s="152" t="s">
        <v>187</v>
      </c>
      <c r="AU139" s="152" t="s">
        <v>77</v>
      </c>
      <c r="AY139" s="13" t="s">
        <v>185</v>
      </c>
      <c r="BE139" s="153">
        <f>IF(N139="základná",J139,0)</f>
        <v>0</v>
      </c>
      <c r="BF139" s="153">
        <f>IF(N139="znížená",J139,0)</f>
        <v>0</v>
      </c>
      <c r="BG139" s="153">
        <f>IF(N139="zákl. prenesená",J139,0)</f>
        <v>0</v>
      </c>
      <c r="BH139" s="153">
        <f>IF(N139="zníž. prenesená",J139,0)</f>
        <v>0</v>
      </c>
      <c r="BI139" s="153">
        <f>IF(N139="nulová",J139,0)</f>
        <v>0</v>
      </c>
      <c r="BJ139" s="13" t="s">
        <v>83</v>
      </c>
      <c r="BK139" s="153">
        <f>ROUND(I139*H139,2)</f>
        <v>0</v>
      </c>
      <c r="BL139" s="13" t="s">
        <v>191</v>
      </c>
      <c r="BM139" s="152" t="s">
        <v>285</v>
      </c>
    </row>
    <row r="140" spans="2:65" s="1" customFormat="1" ht="16.5" customHeight="1">
      <c r="B140" s="139"/>
      <c r="C140" s="140" t="s">
        <v>219</v>
      </c>
      <c r="D140" s="140" t="s">
        <v>187</v>
      </c>
      <c r="E140" s="141" t="s">
        <v>1494</v>
      </c>
      <c r="F140" s="142" t="s">
        <v>1495</v>
      </c>
      <c r="G140" s="143" t="s">
        <v>190</v>
      </c>
      <c r="H140" s="144">
        <v>150</v>
      </c>
      <c r="I140" s="145"/>
      <c r="J140" s="146">
        <f>ROUND(I140*H140,2)</f>
        <v>0</v>
      </c>
      <c r="K140" s="147"/>
      <c r="L140" s="28"/>
      <c r="M140" s="148" t="s">
        <v>1</v>
      </c>
      <c r="N140" s="149" t="s">
        <v>36</v>
      </c>
      <c r="P140" s="150">
        <f>O140*H140</f>
        <v>0</v>
      </c>
      <c r="Q140" s="150">
        <v>0</v>
      </c>
      <c r="R140" s="150">
        <f>Q140*H140</f>
        <v>0</v>
      </c>
      <c r="S140" s="150">
        <v>0</v>
      </c>
      <c r="T140" s="151">
        <f>S140*H140</f>
        <v>0</v>
      </c>
      <c r="AR140" s="152" t="s">
        <v>191</v>
      </c>
      <c r="AT140" s="152" t="s">
        <v>187</v>
      </c>
      <c r="AU140" s="152" t="s">
        <v>77</v>
      </c>
      <c r="AY140" s="13" t="s">
        <v>185</v>
      </c>
      <c r="BE140" s="153">
        <f>IF(N140="základná",J140,0)</f>
        <v>0</v>
      </c>
      <c r="BF140" s="153">
        <f>IF(N140="znížená",J140,0)</f>
        <v>0</v>
      </c>
      <c r="BG140" s="153">
        <f>IF(N140="zákl. prenesená",J140,0)</f>
        <v>0</v>
      </c>
      <c r="BH140" s="153">
        <f>IF(N140="zníž. prenesená",J140,0)</f>
        <v>0</v>
      </c>
      <c r="BI140" s="153">
        <f>IF(N140="nulová",J140,0)</f>
        <v>0</v>
      </c>
      <c r="BJ140" s="13" t="s">
        <v>83</v>
      </c>
      <c r="BK140" s="153">
        <f>ROUND(I140*H140,2)</f>
        <v>0</v>
      </c>
      <c r="BL140" s="13" t="s">
        <v>191</v>
      </c>
      <c r="BM140" s="152" t="s">
        <v>294</v>
      </c>
    </row>
    <row r="141" spans="2:65" s="1" customFormat="1" ht="21.75" customHeight="1">
      <c r="B141" s="139"/>
      <c r="C141" s="140" t="s">
        <v>225</v>
      </c>
      <c r="D141" s="140" t="s">
        <v>187</v>
      </c>
      <c r="E141" s="141" t="s">
        <v>1496</v>
      </c>
      <c r="F141" s="142" t="s">
        <v>1497</v>
      </c>
      <c r="G141" s="143" t="s">
        <v>190</v>
      </c>
      <c r="H141" s="144">
        <v>375</v>
      </c>
      <c r="I141" s="145"/>
      <c r="J141" s="146">
        <f>ROUND(I141*H141,2)</f>
        <v>0</v>
      </c>
      <c r="K141" s="147"/>
      <c r="L141" s="28"/>
      <c r="M141" s="148" t="s">
        <v>1</v>
      </c>
      <c r="N141" s="149" t="s">
        <v>36</v>
      </c>
      <c r="P141" s="150">
        <f>O141*H141</f>
        <v>0</v>
      </c>
      <c r="Q141" s="150">
        <v>0</v>
      </c>
      <c r="R141" s="150">
        <f>Q141*H141</f>
        <v>0</v>
      </c>
      <c r="S141" s="150">
        <v>0</v>
      </c>
      <c r="T141" s="151">
        <f>S141*H141</f>
        <v>0</v>
      </c>
      <c r="AR141" s="152" t="s">
        <v>191</v>
      </c>
      <c r="AT141" s="152" t="s">
        <v>187</v>
      </c>
      <c r="AU141" s="152" t="s">
        <v>77</v>
      </c>
      <c r="AY141" s="13" t="s">
        <v>185</v>
      </c>
      <c r="BE141" s="153">
        <f>IF(N141="základná",J141,0)</f>
        <v>0</v>
      </c>
      <c r="BF141" s="153">
        <f>IF(N141="znížená",J141,0)</f>
        <v>0</v>
      </c>
      <c r="BG141" s="153">
        <f>IF(N141="zákl. prenesená",J141,0)</f>
        <v>0</v>
      </c>
      <c r="BH141" s="153">
        <f>IF(N141="zníž. prenesená",J141,0)</f>
        <v>0</v>
      </c>
      <c r="BI141" s="153">
        <f>IF(N141="nulová",J141,0)</f>
        <v>0</v>
      </c>
      <c r="BJ141" s="13" t="s">
        <v>83</v>
      </c>
      <c r="BK141" s="153">
        <f>ROUND(I141*H141,2)</f>
        <v>0</v>
      </c>
      <c r="BL141" s="13" t="s">
        <v>191</v>
      </c>
      <c r="BM141" s="152" t="s">
        <v>302</v>
      </c>
    </row>
    <row r="142" spans="2:65" s="1" customFormat="1" ht="16.5" customHeight="1">
      <c r="B142" s="139"/>
      <c r="C142" s="140" t="s">
        <v>230</v>
      </c>
      <c r="D142" s="140" t="s">
        <v>187</v>
      </c>
      <c r="E142" s="141" t="s">
        <v>1498</v>
      </c>
      <c r="F142" s="142" t="s">
        <v>1499</v>
      </c>
      <c r="G142" s="143" t="s">
        <v>1500</v>
      </c>
      <c r="H142" s="144">
        <v>900</v>
      </c>
      <c r="I142" s="145"/>
      <c r="J142" s="146">
        <f>ROUND(I142*H142,2)</f>
        <v>0</v>
      </c>
      <c r="K142" s="147"/>
      <c r="L142" s="28"/>
      <c r="M142" s="148" t="s">
        <v>1</v>
      </c>
      <c r="N142" s="149" t="s">
        <v>36</v>
      </c>
      <c r="P142" s="150">
        <f>O142*H142</f>
        <v>0</v>
      </c>
      <c r="Q142" s="150">
        <v>0</v>
      </c>
      <c r="R142" s="150">
        <f>Q142*H142</f>
        <v>0</v>
      </c>
      <c r="S142" s="150">
        <v>0</v>
      </c>
      <c r="T142" s="151">
        <f>S142*H142</f>
        <v>0</v>
      </c>
      <c r="AR142" s="152" t="s">
        <v>191</v>
      </c>
      <c r="AT142" s="152" t="s">
        <v>187</v>
      </c>
      <c r="AU142" s="152" t="s">
        <v>77</v>
      </c>
      <c r="AY142" s="13" t="s">
        <v>185</v>
      </c>
      <c r="BE142" s="153">
        <f>IF(N142="základná",J142,0)</f>
        <v>0</v>
      </c>
      <c r="BF142" s="153">
        <f>IF(N142="znížená",J142,0)</f>
        <v>0</v>
      </c>
      <c r="BG142" s="153">
        <f>IF(N142="zákl. prenesená",J142,0)</f>
        <v>0</v>
      </c>
      <c r="BH142" s="153">
        <f>IF(N142="zníž. prenesená",J142,0)</f>
        <v>0</v>
      </c>
      <c r="BI142" s="153">
        <f>IF(N142="nulová",J142,0)</f>
        <v>0</v>
      </c>
      <c r="BJ142" s="13" t="s">
        <v>83</v>
      </c>
      <c r="BK142" s="153">
        <f>ROUND(I142*H142,2)</f>
        <v>0</v>
      </c>
      <c r="BL142" s="13" t="s">
        <v>191</v>
      </c>
      <c r="BM142" s="152" t="s">
        <v>318</v>
      </c>
    </row>
    <row r="143" spans="2:65" s="11" customFormat="1" ht="26" customHeight="1">
      <c r="B143" s="127"/>
      <c r="D143" s="128" t="s">
        <v>69</v>
      </c>
      <c r="E143" s="129" t="s">
        <v>1386</v>
      </c>
      <c r="F143" s="129" t="s">
        <v>1501</v>
      </c>
      <c r="I143" s="130"/>
      <c r="J143" s="131">
        <f>BK143</f>
        <v>0</v>
      </c>
      <c r="L143" s="127"/>
      <c r="M143" s="132"/>
      <c r="P143" s="133">
        <f>SUM(P144:P146)</f>
        <v>0</v>
      </c>
      <c r="R143" s="133">
        <f>SUM(R144:R146)</f>
        <v>0</v>
      </c>
      <c r="T143" s="134">
        <f>SUM(T144:T146)</f>
        <v>0</v>
      </c>
      <c r="AR143" s="128" t="s">
        <v>77</v>
      </c>
      <c r="AT143" s="135" t="s">
        <v>69</v>
      </c>
      <c r="AU143" s="135" t="s">
        <v>70</v>
      </c>
      <c r="AY143" s="128" t="s">
        <v>185</v>
      </c>
      <c r="BK143" s="136">
        <f>SUM(BK144:BK146)</f>
        <v>0</v>
      </c>
    </row>
    <row r="144" spans="2:65" s="1" customFormat="1" ht="16.5" customHeight="1">
      <c r="B144" s="139"/>
      <c r="C144" s="140" t="s">
        <v>234</v>
      </c>
      <c r="D144" s="140" t="s">
        <v>187</v>
      </c>
      <c r="E144" s="141" t="s">
        <v>1502</v>
      </c>
      <c r="F144" s="142" t="s">
        <v>1503</v>
      </c>
      <c r="G144" s="143" t="s">
        <v>577</v>
      </c>
      <c r="H144" s="144">
        <v>28000</v>
      </c>
      <c r="I144" s="145"/>
      <c r="J144" s="146">
        <f>ROUND(I144*H144,2)</f>
        <v>0</v>
      </c>
      <c r="K144" s="147"/>
      <c r="L144" s="28"/>
      <c r="M144" s="148" t="s">
        <v>1</v>
      </c>
      <c r="N144" s="149" t="s">
        <v>36</v>
      </c>
      <c r="P144" s="150">
        <f>O144*H144</f>
        <v>0</v>
      </c>
      <c r="Q144" s="150">
        <v>0</v>
      </c>
      <c r="R144" s="150">
        <f>Q144*H144</f>
        <v>0</v>
      </c>
      <c r="S144" s="150">
        <v>0</v>
      </c>
      <c r="T144" s="151">
        <f>S144*H144</f>
        <v>0</v>
      </c>
      <c r="AR144" s="152" t="s">
        <v>191</v>
      </c>
      <c r="AT144" s="152" t="s">
        <v>187</v>
      </c>
      <c r="AU144" s="152" t="s">
        <v>77</v>
      </c>
      <c r="AY144" s="13" t="s">
        <v>185</v>
      </c>
      <c r="BE144" s="153">
        <f>IF(N144="základná",J144,0)</f>
        <v>0</v>
      </c>
      <c r="BF144" s="153">
        <f>IF(N144="znížená",J144,0)</f>
        <v>0</v>
      </c>
      <c r="BG144" s="153">
        <f>IF(N144="zákl. prenesená",J144,0)</f>
        <v>0</v>
      </c>
      <c r="BH144" s="153">
        <f>IF(N144="zníž. prenesená",J144,0)</f>
        <v>0</v>
      </c>
      <c r="BI144" s="153">
        <f>IF(N144="nulová",J144,0)</f>
        <v>0</v>
      </c>
      <c r="BJ144" s="13" t="s">
        <v>83</v>
      </c>
      <c r="BK144" s="153">
        <f>ROUND(I144*H144,2)</f>
        <v>0</v>
      </c>
      <c r="BL144" s="13" t="s">
        <v>191</v>
      </c>
      <c r="BM144" s="152" t="s">
        <v>326</v>
      </c>
    </row>
    <row r="145" spans="2:65" s="1" customFormat="1" ht="16.5" customHeight="1">
      <c r="B145" s="139"/>
      <c r="C145" s="140" t="s">
        <v>238</v>
      </c>
      <c r="D145" s="140" t="s">
        <v>187</v>
      </c>
      <c r="E145" s="141" t="s">
        <v>1504</v>
      </c>
      <c r="F145" s="142" t="s">
        <v>1505</v>
      </c>
      <c r="G145" s="143" t="s">
        <v>255</v>
      </c>
      <c r="H145" s="144">
        <v>90</v>
      </c>
      <c r="I145" s="145"/>
      <c r="J145" s="146">
        <f>ROUND(I145*H145,2)</f>
        <v>0</v>
      </c>
      <c r="K145" s="147"/>
      <c r="L145" s="28"/>
      <c r="M145" s="148" t="s">
        <v>1</v>
      </c>
      <c r="N145" s="149" t="s">
        <v>36</v>
      </c>
      <c r="P145" s="150">
        <f>O145*H145</f>
        <v>0</v>
      </c>
      <c r="Q145" s="150">
        <v>0</v>
      </c>
      <c r="R145" s="150">
        <f>Q145*H145</f>
        <v>0</v>
      </c>
      <c r="S145" s="150">
        <v>0</v>
      </c>
      <c r="T145" s="151">
        <f>S145*H145</f>
        <v>0</v>
      </c>
      <c r="AR145" s="152" t="s">
        <v>191</v>
      </c>
      <c r="AT145" s="152" t="s">
        <v>187</v>
      </c>
      <c r="AU145" s="152" t="s">
        <v>77</v>
      </c>
      <c r="AY145" s="13" t="s">
        <v>185</v>
      </c>
      <c r="BE145" s="153">
        <f>IF(N145="základná",J145,0)</f>
        <v>0</v>
      </c>
      <c r="BF145" s="153">
        <f>IF(N145="znížená",J145,0)</f>
        <v>0</v>
      </c>
      <c r="BG145" s="153">
        <f>IF(N145="zákl. prenesená",J145,0)</f>
        <v>0</v>
      </c>
      <c r="BH145" s="153">
        <f>IF(N145="zníž. prenesená",J145,0)</f>
        <v>0</v>
      </c>
      <c r="BI145" s="153">
        <f>IF(N145="nulová",J145,0)</f>
        <v>0</v>
      </c>
      <c r="BJ145" s="13" t="s">
        <v>83</v>
      </c>
      <c r="BK145" s="153">
        <f>ROUND(I145*H145,2)</f>
        <v>0</v>
      </c>
      <c r="BL145" s="13" t="s">
        <v>191</v>
      </c>
      <c r="BM145" s="152" t="s">
        <v>334</v>
      </c>
    </row>
    <row r="146" spans="2:65" s="1" customFormat="1" ht="24.25" customHeight="1">
      <c r="B146" s="139"/>
      <c r="C146" s="140" t="s">
        <v>244</v>
      </c>
      <c r="D146" s="140" t="s">
        <v>187</v>
      </c>
      <c r="E146" s="141" t="s">
        <v>1506</v>
      </c>
      <c r="F146" s="142" t="s">
        <v>1507</v>
      </c>
      <c r="G146" s="143" t="s">
        <v>1098</v>
      </c>
      <c r="H146" s="144">
        <v>1</v>
      </c>
      <c r="I146" s="145"/>
      <c r="J146" s="146">
        <f>ROUND(I146*H146,2)</f>
        <v>0</v>
      </c>
      <c r="K146" s="147"/>
      <c r="L146" s="28"/>
      <c r="M146" s="148" t="s">
        <v>1</v>
      </c>
      <c r="N146" s="149" t="s">
        <v>36</v>
      </c>
      <c r="P146" s="150">
        <f>O146*H146</f>
        <v>0</v>
      </c>
      <c r="Q146" s="150">
        <v>0</v>
      </c>
      <c r="R146" s="150">
        <f>Q146*H146</f>
        <v>0</v>
      </c>
      <c r="S146" s="150">
        <v>0</v>
      </c>
      <c r="T146" s="151">
        <f>S146*H146</f>
        <v>0</v>
      </c>
      <c r="AR146" s="152" t="s">
        <v>191</v>
      </c>
      <c r="AT146" s="152" t="s">
        <v>187</v>
      </c>
      <c r="AU146" s="152" t="s">
        <v>77</v>
      </c>
      <c r="AY146" s="13" t="s">
        <v>185</v>
      </c>
      <c r="BE146" s="153">
        <f>IF(N146="základná",J146,0)</f>
        <v>0</v>
      </c>
      <c r="BF146" s="153">
        <f>IF(N146="znížená",J146,0)</f>
        <v>0</v>
      </c>
      <c r="BG146" s="153">
        <f>IF(N146="zákl. prenesená",J146,0)</f>
        <v>0</v>
      </c>
      <c r="BH146" s="153">
        <f>IF(N146="zníž. prenesená",J146,0)</f>
        <v>0</v>
      </c>
      <c r="BI146" s="153">
        <f>IF(N146="nulová",J146,0)</f>
        <v>0</v>
      </c>
      <c r="BJ146" s="13" t="s">
        <v>83</v>
      </c>
      <c r="BK146" s="153">
        <f>ROUND(I146*H146,2)</f>
        <v>0</v>
      </c>
      <c r="BL146" s="13" t="s">
        <v>191</v>
      </c>
      <c r="BM146" s="152" t="s">
        <v>342</v>
      </c>
    </row>
    <row r="147" spans="2:65" s="11" customFormat="1" ht="26" customHeight="1">
      <c r="B147" s="127"/>
      <c r="D147" s="128" t="s">
        <v>69</v>
      </c>
      <c r="E147" s="129" t="s">
        <v>1463</v>
      </c>
      <c r="F147" s="129" t="s">
        <v>1508</v>
      </c>
      <c r="I147" s="130"/>
      <c r="J147" s="131">
        <f>BK147</f>
        <v>0</v>
      </c>
      <c r="L147" s="127"/>
      <c r="M147" s="132"/>
      <c r="P147" s="133">
        <f>SUM(P148:P150)</f>
        <v>0</v>
      </c>
      <c r="R147" s="133">
        <f>SUM(R148:R150)</f>
        <v>0</v>
      </c>
      <c r="T147" s="134">
        <f>SUM(T148:T150)</f>
        <v>0</v>
      </c>
      <c r="AR147" s="128" t="s">
        <v>77</v>
      </c>
      <c r="AT147" s="135" t="s">
        <v>69</v>
      </c>
      <c r="AU147" s="135" t="s">
        <v>70</v>
      </c>
      <c r="AY147" s="128" t="s">
        <v>185</v>
      </c>
      <c r="BK147" s="136">
        <f>SUM(BK148:BK150)</f>
        <v>0</v>
      </c>
    </row>
    <row r="148" spans="2:65" s="1" customFormat="1" ht="21.75" customHeight="1">
      <c r="B148" s="139"/>
      <c r="C148" s="140" t="s">
        <v>248</v>
      </c>
      <c r="D148" s="140" t="s">
        <v>187</v>
      </c>
      <c r="E148" s="141" t="s">
        <v>1399</v>
      </c>
      <c r="F148" s="142" t="s">
        <v>1509</v>
      </c>
      <c r="G148" s="143" t="s">
        <v>223</v>
      </c>
      <c r="H148" s="144">
        <v>84</v>
      </c>
      <c r="I148" s="145"/>
      <c r="J148" s="146">
        <f>ROUND(I148*H148,2)</f>
        <v>0</v>
      </c>
      <c r="K148" s="147"/>
      <c r="L148" s="28"/>
      <c r="M148" s="148" t="s">
        <v>1</v>
      </c>
      <c r="N148" s="149" t="s">
        <v>36</v>
      </c>
      <c r="P148" s="150">
        <f>O148*H148</f>
        <v>0</v>
      </c>
      <c r="Q148" s="150">
        <v>0</v>
      </c>
      <c r="R148" s="150">
        <f>Q148*H148</f>
        <v>0</v>
      </c>
      <c r="S148" s="150">
        <v>0</v>
      </c>
      <c r="T148" s="151">
        <f>S148*H148</f>
        <v>0</v>
      </c>
      <c r="AR148" s="152" t="s">
        <v>191</v>
      </c>
      <c r="AT148" s="152" t="s">
        <v>187</v>
      </c>
      <c r="AU148" s="152" t="s">
        <v>77</v>
      </c>
      <c r="AY148" s="13" t="s">
        <v>185</v>
      </c>
      <c r="BE148" s="153">
        <f>IF(N148="základná",J148,0)</f>
        <v>0</v>
      </c>
      <c r="BF148" s="153">
        <f>IF(N148="znížená",J148,0)</f>
        <v>0</v>
      </c>
      <c r="BG148" s="153">
        <f>IF(N148="zákl. prenesená",J148,0)</f>
        <v>0</v>
      </c>
      <c r="BH148" s="153">
        <f>IF(N148="zníž. prenesená",J148,0)</f>
        <v>0</v>
      </c>
      <c r="BI148" s="153">
        <f>IF(N148="nulová",J148,0)</f>
        <v>0</v>
      </c>
      <c r="BJ148" s="13" t="s">
        <v>83</v>
      </c>
      <c r="BK148" s="153">
        <f>ROUND(I148*H148,2)</f>
        <v>0</v>
      </c>
      <c r="BL148" s="13" t="s">
        <v>191</v>
      </c>
      <c r="BM148" s="152" t="s">
        <v>350</v>
      </c>
    </row>
    <row r="149" spans="2:65" s="1" customFormat="1" ht="16.5" customHeight="1">
      <c r="B149" s="139"/>
      <c r="C149" s="140" t="s">
        <v>252</v>
      </c>
      <c r="D149" s="140" t="s">
        <v>187</v>
      </c>
      <c r="E149" s="141" t="s">
        <v>1402</v>
      </c>
      <c r="F149" s="142" t="s">
        <v>1510</v>
      </c>
      <c r="G149" s="143" t="s">
        <v>1401</v>
      </c>
      <c r="H149" s="144">
        <v>4850</v>
      </c>
      <c r="I149" s="145"/>
      <c r="J149" s="146">
        <f>ROUND(I149*H149,2)</f>
        <v>0</v>
      </c>
      <c r="K149" s="147"/>
      <c r="L149" s="28"/>
      <c r="M149" s="148" t="s">
        <v>1</v>
      </c>
      <c r="N149" s="149" t="s">
        <v>36</v>
      </c>
      <c r="P149" s="150">
        <f>O149*H149</f>
        <v>0</v>
      </c>
      <c r="Q149" s="150">
        <v>0</v>
      </c>
      <c r="R149" s="150">
        <f>Q149*H149</f>
        <v>0</v>
      </c>
      <c r="S149" s="150">
        <v>0</v>
      </c>
      <c r="T149" s="151">
        <f>S149*H149</f>
        <v>0</v>
      </c>
      <c r="AR149" s="152" t="s">
        <v>191</v>
      </c>
      <c r="AT149" s="152" t="s">
        <v>187</v>
      </c>
      <c r="AU149" s="152" t="s">
        <v>77</v>
      </c>
      <c r="AY149" s="13" t="s">
        <v>185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3" t="s">
        <v>83</v>
      </c>
      <c r="BK149" s="153">
        <f>ROUND(I149*H149,2)</f>
        <v>0</v>
      </c>
      <c r="BL149" s="13" t="s">
        <v>191</v>
      </c>
      <c r="BM149" s="152" t="s">
        <v>358</v>
      </c>
    </row>
    <row r="150" spans="2:65" s="1" customFormat="1" ht="16.5" customHeight="1">
      <c r="B150" s="139"/>
      <c r="C150" s="140" t="s">
        <v>257</v>
      </c>
      <c r="D150" s="140" t="s">
        <v>187</v>
      </c>
      <c r="E150" s="141" t="s">
        <v>1404</v>
      </c>
      <c r="F150" s="142" t="s">
        <v>1511</v>
      </c>
      <c r="G150" s="143" t="s">
        <v>1085</v>
      </c>
      <c r="H150" s="144">
        <v>48</v>
      </c>
      <c r="I150" s="145"/>
      <c r="J150" s="146">
        <f>ROUND(I150*H150,2)</f>
        <v>0</v>
      </c>
      <c r="K150" s="147"/>
      <c r="L150" s="28"/>
      <c r="M150" s="148" t="s">
        <v>1</v>
      </c>
      <c r="N150" s="149" t="s">
        <v>36</v>
      </c>
      <c r="P150" s="150">
        <f>O150*H150</f>
        <v>0</v>
      </c>
      <c r="Q150" s="150">
        <v>0</v>
      </c>
      <c r="R150" s="150">
        <f>Q150*H150</f>
        <v>0</v>
      </c>
      <c r="S150" s="150">
        <v>0</v>
      </c>
      <c r="T150" s="151">
        <f>S150*H150</f>
        <v>0</v>
      </c>
      <c r="AR150" s="152" t="s">
        <v>191</v>
      </c>
      <c r="AT150" s="152" t="s">
        <v>187</v>
      </c>
      <c r="AU150" s="152" t="s">
        <v>77</v>
      </c>
      <c r="AY150" s="13" t="s">
        <v>185</v>
      </c>
      <c r="BE150" s="153">
        <f>IF(N150="základná",J150,0)</f>
        <v>0</v>
      </c>
      <c r="BF150" s="153">
        <f>IF(N150="znížená",J150,0)</f>
        <v>0</v>
      </c>
      <c r="BG150" s="153">
        <f>IF(N150="zákl. prenesená",J150,0)</f>
        <v>0</v>
      </c>
      <c r="BH150" s="153">
        <f>IF(N150="zníž. prenesená",J150,0)</f>
        <v>0</v>
      </c>
      <c r="BI150" s="153">
        <f>IF(N150="nulová",J150,0)</f>
        <v>0</v>
      </c>
      <c r="BJ150" s="13" t="s">
        <v>83</v>
      </c>
      <c r="BK150" s="153">
        <f>ROUND(I150*H150,2)</f>
        <v>0</v>
      </c>
      <c r="BL150" s="13" t="s">
        <v>191</v>
      </c>
      <c r="BM150" s="152" t="s">
        <v>366</v>
      </c>
    </row>
    <row r="151" spans="2:65" s="11" customFormat="1" ht="26" customHeight="1">
      <c r="B151" s="127"/>
      <c r="D151" s="128" t="s">
        <v>69</v>
      </c>
      <c r="E151" s="129" t="s">
        <v>1512</v>
      </c>
      <c r="F151" s="129" t="s">
        <v>1513</v>
      </c>
      <c r="I151" s="130"/>
      <c r="J151" s="131">
        <f>BK151</f>
        <v>0</v>
      </c>
      <c r="L151" s="127"/>
      <c r="M151" s="132"/>
      <c r="P151" s="133">
        <f>SUM(P152:P153)</f>
        <v>0</v>
      </c>
      <c r="R151" s="133">
        <f>SUM(R152:R153)</f>
        <v>0</v>
      </c>
      <c r="T151" s="134">
        <f>SUM(T152:T153)</f>
        <v>0</v>
      </c>
      <c r="AR151" s="128" t="s">
        <v>77</v>
      </c>
      <c r="AT151" s="135" t="s">
        <v>69</v>
      </c>
      <c r="AU151" s="135" t="s">
        <v>70</v>
      </c>
      <c r="AY151" s="128" t="s">
        <v>185</v>
      </c>
      <c r="BK151" s="136">
        <f>SUM(BK152:BK153)</f>
        <v>0</v>
      </c>
    </row>
    <row r="152" spans="2:65" s="1" customFormat="1" ht="21.75" customHeight="1">
      <c r="B152" s="139"/>
      <c r="C152" s="140" t="s">
        <v>261</v>
      </c>
      <c r="D152" s="140" t="s">
        <v>187</v>
      </c>
      <c r="E152" s="141" t="s">
        <v>1465</v>
      </c>
      <c r="F152" s="142" t="s">
        <v>1514</v>
      </c>
      <c r="G152" s="143" t="s">
        <v>1098</v>
      </c>
      <c r="H152" s="144">
        <v>1</v>
      </c>
      <c r="I152" s="145"/>
      <c r="J152" s="146">
        <f>ROUND(I152*H152,2)</f>
        <v>0</v>
      </c>
      <c r="K152" s="147"/>
      <c r="L152" s="28"/>
      <c r="M152" s="148" t="s">
        <v>1</v>
      </c>
      <c r="N152" s="149" t="s">
        <v>36</v>
      </c>
      <c r="P152" s="150">
        <f>O152*H152</f>
        <v>0</v>
      </c>
      <c r="Q152" s="150">
        <v>0</v>
      </c>
      <c r="R152" s="150">
        <f>Q152*H152</f>
        <v>0</v>
      </c>
      <c r="S152" s="150">
        <v>0</v>
      </c>
      <c r="T152" s="151">
        <f>S152*H152</f>
        <v>0</v>
      </c>
      <c r="AR152" s="152" t="s">
        <v>191</v>
      </c>
      <c r="AT152" s="152" t="s">
        <v>187</v>
      </c>
      <c r="AU152" s="152" t="s">
        <v>77</v>
      </c>
      <c r="AY152" s="13" t="s">
        <v>185</v>
      </c>
      <c r="BE152" s="153">
        <f>IF(N152="základná",J152,0)</f>
        <v>0</v>
      </c>
      <c r="BF152" s="153">
        <f>IF(N152="znížená",J152,0)</f>
        <v>0</v>
      </c>
      <c r="BG152" s="153">
        <f>IF(N152="zákl. prenesená",J152,0)</f>
        <v>0</v>
      </c>
      <c r="BH152" s="153">
        <f>IF(N152="zníž. prenesená",J152,0)</f>
        <v>0</v>
      </c>
      <c r="BI152" s="153">
        <f>IF(N152="nulová",J152,0)</f>
        <v>0</v>
      </c>
      <c r="BJ152" s="13" t="s">
        <v>83</v>
      </c>
      <c r="BK152" s="153">
        <f>ROUND(I152*H152,2)</f>
        <v>0</v>
      </c>
      <c r="BL152" s="13" t="s">
        <v>191</v>
      </c>
      <c r="BM152" s="152" t="s">
        <v>374</v>
      </c>
    </row>
    <row r="153" spans="2:65" s="1" customFormat="1" ht="16.5" customHeight="1">
      <c r="B153" s="139"/>
      <c r="C153" s="140" t="s">
        <v>265</v>
      </c>
      <c r="D153" s="140" t="s">
        <v>187</v>
      </c>
      <c r="E153" s="141" t="s">
        <v>1391</v>
      </c>
      <c r="F153" s="142" t="s">
        <v>1515</v>
      </c>
      <c r="G153" s="143" t="s">
        <v>1098</v>
      </c>
      <c r="H153" s="144">
        <v>1</v>
      </c>
      <c r="I153" s="145"/>
      <c r="J153" s="146">
        <f>ROUND(I153*H153,2)</f>
        <v>0</v>
      </c>
      <c r="K153" s="147"/>
      <c r="L153" s="28"/>
      <c r="M153" s="166" t="s">
        <v>1</v>
      </c>
      <c r="N153" s="167" t="s">
        <v>36</v>
      </c>
      <c r="O153" s="168"/>
      <c r="P153" s="169">
        <f>O153*H153</f>
        <v>0</v>
      </c>
      <c r="Q153" s="169">
        <v>0</v>
      </c>
      <c r="R153" s="169">
        <f>Q153*H153</f>
        <v>0</v>
      </c>
      <c r="S153" s="169">
        <v>0</v>
      </c>
      <c r="T153" s="170">
        <f>S153*H153</f>
        <v>0</v>
      </c>
      <c r="AR153" s="152" t="s">
        <v>191</v>
      </c>
      <c r="AT153" s="152" t="s">
        <v>187</v>
      </c>
      <c r="AU153" s="152" t="s">
        <v>77</v>
      </c>
      <c r="AY153" s="13" t="s">
        <v>185</v>
      </c>
      <c r="BE153" s="153">
        <f>IF(N153="základná",J153,0)</f>
        <v>0</v>
      </c>
      <c r="BF153" s="153">
        <f>IF(N153="znížená",J153,0)</f>
        <v>0</v>
      </c>
      <c r="BG153" s="153">
        <f>IF(N153="zákl. prenesená",J153,0)</f>
        <v>0</v>
      </c>
      <c r="BH153" s="153">
        <f>IF(N153="zníž. prenesená",J153,0)</f>
        <v>0</v>
      </c>
      <c r="BI153" s="153">
        <f>IF(N153="nulová",J153,0)</f>
        <v>0</v>
      </c>
      <c r="BJ153" s="13" t="s">
        <v>83</v>
      </c>
      <c r="BK153" s="153">
        <f>ROUND(I153*H153,2)</f>
        <v>0</v>
      </c>
      <c r="BL153" s="13" t="s">
        <v>191</v>
      </c>
      <c r="BM153" s="152" t="s">
        <v>391</v>
      </c>
    </row>
    <row r="154" spans="2:65" s="1" customFormat="1" ht="7" customHeight="1">
      <c r="B154" s="43"/>
      <c r="C154" s="44"/>
      <c r="D154" s="44"/>
      <c r="E154" s="44"/>
      <c r="F154" s="44"/>
      <c r="G154" s="44"/>
      <c r="H154" s="44"/>
      <c r="I154" s="44"/>
      <c r="J154" s="44"/>
      <c r="K154" s="44"/>
      <c r="L154" s="28"/>
    </row>
  </sheetData>
  <autoFilter ref="C128:K153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18</vt:i4>
      </vt:variant>
      <vt:variant>
        <vt:lpstr>Pomenované rozsahy</vt:lpstr>
      </vt:variant>
      <vt:variant>
        <vt:i4>36</vt:i4>
      </vt:variant>
    </vt:vector>
  </HeadingPairs>
  <TitlesOfParts>
    <vt:vector size="54" baseType="lpstr">
      <vt:lpstr>Rekapitulácia stavby</vt:lpstr>
      <vt:lpstr>SO 01 - Budova strelnice</vt:lpstr>
      <vt:lpstr>01 - Stavebná časť</vt:lpstr>
      <vt:lpstr>02 - ZTI</vt:lpstr>
      <vt:lpstr>03 - VZT</vt:lpstr>
      <vt:lpstr>04 - UK a CHLAD</vt:lpstr>
      <vt:lpstr>05 - Elektro</vt:lpstr>
      <vt:lpstr>06 - MaR</vt:lpstr>
      <vt:lpstr>07 - sportova technologia</vt:lpstr>
      <vt:lpstr>SO 03 - Gulové strelište</vt:lpstr>
      <vt:lpstr>SO 04 - Ochranný val</vt:lpstr>
      <vt:lpstr>SO 05, 06 - Kombinovaná s...</vt:lpstr>
      <vt:lpstr>SO 07 - Šatne a sociálne ...</vt:lpstr>
      <vt:lpstr>SO 08 - Šatne a sociálne ...</vt:lpstr>
      <vt:lpstr>SO 09 - Olympijská batéri...</vt:lpstr>
      <vt:lpstr>SO 10 - Olympijská batéri...</vt:lpstr>
      <vt:lpstr>SO 11 - Sklad</vt:lpstr>
      <vt:lpstr>SO 12 - Gulové strelište</vt:lpstr>
      <vt:lpstr>'01 - Stavebná časť'!Názvy_tlače</vt:lpstr>
      <vt:lpstr>'02 - ZTI'!Názvy_tlače</vt:lpstr>
      <vt:lpstr>'03 - VZT'!Názvy_tlače</vt:lpstr>
      <vt:lpstr>'04 - UK a CHLAD'!Názvy_tlače</vt:lpstr>
      <vt:lpstr>'05 - Elektro'!Názvy_tlače</vt:lpstr>
      <vt:lpstr>'06 - MaR'!Názvy_tlače</vt:lpstr>
      <vt:lpstr>'07 - sportova technologia'!Názvy_tlače</vt:lpstr>
      <vt:lpstr>'Rekapitulácia stavby'!Názvy_tlače</vt:lpstr>
      <vt:lpstr>'SO 01 - Budova strelnice'!Názvy_tlače</vt:lpstr>
      <vt:lpstr>'SO 03 - Gulové strelište'!Názvy_tlače</vt:lpstr>
      <vt:lpstr>'SO 04 - Ochranný val'!Názvy_tlače</vt:lpstr>
      <vt:lpstr>'SO 05, 06 - Kombinovaná s...'!Názvy_tlače</vt:lpstr>
      <vt:lpstr>'SO 07 - Šatne a sociálne ...'!Názvy_tlače</vt:lpstr>
      <vt:lpstr>'SO 08 - Šatne a sociálne ...'!Názvy_tlače</vt:lpstr>
      <vt:lpstr>'SO 09 - Olympijská batéri...'!Názvy_tlače</vt:lpstr>
      <vt:lpstr>'SO 10 - Olympijská batéri...'!Názvy_tlače</vt:lpstr>
      <vt:lpstr>'SO 11 - Sklad'!Názvy_tlače</vt:lpstr>
      <vt:lpstr>'SO 12 - Gulové strelište'!Názvy_tlače</vt:lpstr>
      <vt:lpstr>'01 - Stavebná časť'!Oblasť_tlače</vt:lpstr>
      <vt:lpstr>'02 - ZTI'!Oblasť_tlače</vt:lpstr>
      <vt:lpstr>'03 - VZT'!Oblasť_tlače</vt:lpstr>
      <vt:lpstr>'04 - UK a CHLAD'!Oblasť_tlače</vt:lpstr>
      <vt:lpstr>'05 - Elektro'!Oblasť_tlače</vt:lpstr>
      <vt:lpstr>'06 - MaR'!Oblasť_tlače</vt:lpstr>
      <vt:lpstr>'07 - sportova technologia'!Oblasť_tlače</vt:lpstr>
      <vt:lpstr>'Rekapitulácia stavby'!Oblasť_tlače</vt:lpstr>
      <vt:lpstr>'SO 01 - Budova strelnice'!Oblasť_tlače</vt:lpstr>
      <vt:lpstr>'SO 03 - Gulové strelište'!Oblasť_tlače</vt:lpstr>
      <vt:lpstr>'SO 04 - Ochranný val'!Oblasť_tlače</vt:lpstr>
      <vt:lpstr>'SO 05, 06 - Kombinovaná s...'!Oblasť_tlače</vt:lpstr>
      <vt:lpstr>'SO 07 - Šatne a sociálne ...'!Oblasť_tlače</vt:lpstr>
      <vt:lpstr>'SO 08 - Šatne a sociálne ...'!Oblasť_tlače</vt:lpstr>
      <vt:lpstr>'SO 09 - Olympijská batéri...'!Oblasť_tlače</vt:lpstr>
      <vt:lpstr>'SO 10 - Olympijská batéri...'!Oblasť_tlače</vt:lpstr>
      <vt:lpstr>'SO 11 - Sklad'!Oblasť_tlače</vt:lpstr>
      <vt:lpstr>'SO 12 - Gulové strelište'!Oblasť_tlače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2026-01-21T19:27:31Z</dcterms:created>
  <dcterms:modified xsi:type="dcterms:W3CDTF">2026-01-22T07:05:19Z</dcterms:modified>
</cp:coreProperties>
</file>